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6"/>
  </bookViews>
  <sheets>
    <sheet name="Титульный" sheetId="1" r:id="rId1"/>
    <sheet name="Регистрация" sheetId="2" r:id="rId2"/>
    <sheet name="Сист.положение" sheetId="3" r:id="rId3"/>
    <sheet name="Расы" sheetId="4" r:id="rId4"/>
    <sheet name="Клетки и ткани" sheetId="5" r:id="rId5"/>
    <sheet name="Оценка" sheetId="7" r:id="rId6"/>
    <sheet name="Источники" sheetId="6" r:id="rId7"/>
  </sheets>
  <calcPr calcId="125725"/>
</workbook>
</file>

<file path=xl/calcChain.xml><?xml version="1.0" encoding="utf-8"?>
<calcChain xmlns="http://schemas.openxmlformats.org/spreadsheetml/2006/main">
  <c r="W33" i="7"/>
  <c r="U33"/>
  <c r="V33"/>
  <c r="T33"/>
  <c r="Y33"/>
  <c r="AA33"/>
  <c r="AC33"/>
  <c r="AE33"/>
  <c r="S33"/>
  <c r="Q33"/>
  <c r="AD33"/>
  <c r="AB33"/>
  <c r="Z33"/>
  <c r="X33"/>
  <c r="R33"/>
  <c r="P33"/>
  <c r="O33"/>
  <c r="N33"/>
  <c r="M33"/>
  <c r="L33"/>
  <c r="K33"/>
  <c r="J33"/>
  <c r="I33"/>
  <c r="H33"/>
  <c r="G33"/>
  <c r="F33"/>
  <c r="E33"/>
  <c r="D33"/>
  <c r="C33"/>
  <c r="B33"/>
  <c r="A33"/>
  <c r="C50" i="4"/>
  <c r="C49"/>
  <c r="C48"/>
  <c r="D51" i="3"/>
  <c r="D50"/>
  <c r="D49"/>
  <c r="D48"/>
  <c r="D47"/>
  <c r="D46"/>
  <c r="D45"/>
  <c r="D44"/>
  <c r="D43"/>
  <c r="D42"/>
  <c r="D41"/>
  <c r="D40"/>
  <c r="AF33" i="7" l="1"/>
  <c r="S23" s="1"/>
  <c r="C51" i="4"/>
  <c r="D52" i="3"/>
</calcChain>
</file>

<file path=xl/sharedStrings.xml><?xml version="1.0" encoding="utf-8"?>
<sst xmlns="http://schemas.openxmlformats.org/spreadsheetml/2006/main" count="69" uniqueCount="60">
  <si>
    <t>Надцарство</t>
  </si>
  <si>
    <t>Царство</t>
  </si>
  <si>
    <t>Подцарство</t>
  </si>
  <si>
    <t>Тип</t>
  </si>
  <si>
    <t>Подтип</t>
  </si>
  <si>
    <t>Класс</t>
  </si>
  <si>
    <t>Отряд</t>
  </si>
  <si>
    <t>Семейство</t>
  </si>
  <si>
    <t>Подкласс</t>
  </si>
  <si>
    <t>Подотряд</t>
  </si>
  <si>
    <t>Род</t>
  </si>
  <si>
    <t>Вид</t>
  </si>
  <si>
    <t>http://blog.laughlin.com/wp-content/uploads/2012/11/lol_origin-of-execution1.png</t>
  </si>
  <si>
    <t>http://rebus1.com/index.php?item=rebus_generator&amp;skip=0&amp;mode=1&amp;slovo=%C5%C2%D0%CE%CF%C5%CE%C8%C4%CD%C0%DF</t>
  </si>
  <si>
    <t>http://rebus1.com/index.php?item=rebus_generator&amp;skip=0&amp;mode=0&amp;slovo=%CD%C5%C3%D0%CE%C8%C4%CD%C0%DF</t>
  </si>
  <si>
    <t>http://www.drugabuse.gov/sites/default/files/images/NEURON2.gif</t>
  </si>
  <si>
    <t>http://anfiz.ru/books/item/f00/s00/z0000008/pic/000040.gif</t>
  </si>
  <si>
    <t>нейрон</t>
  </si>
  <si>
    <t>нервная</t>
  </si>
  <si>
    <t>остеоцит</t>
  </si>
  <si>
    <t>костная</t>
  </si>
  <si>
    <t>http://lib.podelise.ru/tw_files2/urls_2/1/d-917/917_html_6dd07695.png</t>
  </si>
  <si>
    <t>хондроцит</t>
  </si>
  <si>
    <t>http://www.ejonok.ru/nature/biology/big/443.jpg</t>
  </si>
  <si>
    <t>миоцит</t>
  </si>
  <si>
    <t>http://infosmi.net/images/stories/articles/2012/Zdorovie/10-2012/16/kletkikogivedytsebyaploxo.jpg</t>
  </si>
  <si>
    <t>эпителиальная ткань</t>
  </si>
  <si>
    <t>Муниципальное казённое общеобразовательное учреждение</t>
  </si>
  <si>
    <t>Крутологовская средняя общеобразовательная школа</t>
  </si>
  <si>
    <t>http://medlaba.ru/wp-content/uploads/2011/11/kr22.jpg</t>
  </si>
  <si>
    <t>эритроциты</t>
  </si>
  <si>
    <t>эпителиальная</t>
  </si>
  <si>
    <t>покровная</t>
  </si>
  <si>
    <t>эритроцит</t>
  </si>
  <si>
    <t>соединительная</t>
  </si>
  <si>
    <t>http://upload.wikimedia.org/wikipedia/commons/a/af/PBEosinophil.jpg</t>
  </si>
  <si>
    <t>лейкоцит</t>
  </si>
  <si>
    <t>Клетка</t>
  </si>
  <si>
    <t>Ткань</t>
  </si>
  <si>
    <t>http://anjungsainssmkss.files.wordpress.com/2012/01/p2560043-blood_platelets-spl.jpg?w=645</t>
  </si>
  <si>
    <t>тромбоциты</t>
  </si>
  <si>
    <t>тромбоцит</t>
  </si>
  <si>
    <t>хрящевая</t>
  </si>
  <si>
    <t>мышечная</t>
  </si>
  <si>
    <t>Автор работы: Кунц Ирина Васильевна</t>
  </si>
  <si>
    <t>учитель химии и биологии</t>
  </si>
  <si>
    <t>микроскоп</t>
  </si>
  <si>
    <t>http://maktabestan.ir/wp-content/uploads/2013/08/moafaghiat-zist2.gif</t>
  </si>
  <si>
    <t xml:space="preserve">"Биология. Человек" 8 класс </t>
  </si>
  <si>
    <t>Регистрация</t>
  </si>
  <si>
    <t>Фамилия</t>
  </si>
  <si>
    <t>Имя</t>
  </si>
  <si>
    <t>класс</t>
  </si>
  <si>
    <t>Количество баллов</t>
  </si>
  <si>
    <t>Ваша оценка</t>
  </si>
  <si>
    <t>http://content.foto.mail.ru/mail/kosyapeya/_answers/i-791.jpg</t>
  </si>
  <si>
    <t>смайлик</t>
  </si>
  <si>
    <t>http://www.moi-universitet.ru/do/directions/mm/exceltest/#.Uf9nAKz-vXQ</t>
  </si>
  <si>
    <t>Источники информации:</t>
  </si>
  <si>
    <t>2019 г.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</si>
</sst>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sz val="11"/>
      <color theme="9" tint="0.3999755851924192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0"/>
      <color theme="8" tint="-0.249977111117893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sz val="11"/>
      <color theme="4" tint="0.59999389629810485"/>
      <name val="Calibri"/>
      <family val="2"/>
      <charset val="204"/>
      <scheme val="minor"/>
    </font>
    <font>
      <b/>
      <sz val="20"/>
      <color rgb="FFC00000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sz val="11"/>
      <color rgb="FFFFCCFF"/>
      <name val="Calibri"/>
      <family val="2"/>
      <charset val="204"/>
      <scheme val="minor"/>
    </font>
    <font>
      <b/>
      <sz val="14"/>
      <color theme="4" tint="0.59999389629810485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8"/>
      <color rgb="FF0066FF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2" borderId="0" xfId="0" applyFill="1"/>
    <xf numFmtId="0" fontId="1" fillId="2" borderId="0" xfId="0" applyFont="1" applyFill="1" applyAlignment="1"/>
    <xf numFmtId="0" fontId="10" fillId="2" borderId="0" xfId="0" applyFont="1" applyFill="1"/>
    <xf numFmtId="0" fontId="6" fillId="4" borderId="0" xfId="0" applyFont="1" applyFill="1"/>
    <xf numFmtId="0" fontId="0" fillId="4" borderId="0" xfId="0" applyFill="1"/>
    <xf numFmtId="0" fontId="6" fillId="4" borderId="0" xfId="0" applyFont="1" applyFill="1" applyAlignment="1"/>
    <xf numFmtId="0" fontId="11" fillId="4" borderId="0" xfId="0" applyFont="1" applyFill="1" applyAlignment="1">
      <alignment vertical="center" wrapText="1"/>
    </xf>
    <xf numFmtId="0" fontId="14" fillId="4" borderId="0" xfId="0" applyFont="1" applyFill="1"/>
    <xf numFmtId="0" fontId="0" fillId="5" borderId="0" xfId="0" applyFill="1"/>
    <xf numFmtId="0" fontId="0" fillId="2" borderId="0" xfId="0" applyFill="1" applyAlignment="1">
      <alignment vertical="center"/>
    </xf>
    <xf numFmtId="0" fontId="4" fillId="5" borderId="0" xfId="0" applyFont="1" applyFill="1"/>
    <xf numFmtId="0" fontId="15" fillId="5" borderId="0" xfId="0" applyFont="1" applyFill="1"/>
    <xf numFmtId="0" fontId="0" fillId="5" borderId="0" xfId="0" applyFill="1" applyBorder="1" applyAlignment="1" applyProtection="1"/>
    <xf numFmtId="0" fontId="4" fillId="5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>
      <alignment vertical="center" wrapText="1"/>
    </xf>
    <xf numFmtId="0" fontId="4" fillId="5" borderId="0" xfId="0" applyFont="1" applyFill="1" applyAlignment="1">
      <alignment horizontal="center"/>
    </xf>
    <xf numFmtId="0" fontId="13" fillId="4" borderId="0" xfId="0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8" fillId="2" borderId="0" xfId="0" applyFont="1" applyFill="1" applyAlignment="1"/>
    <xf numFmtId="0" fontId="8" fillId="2" borderId="0" xfId="0" applyFont="1" applyFill="1" applyBorder="1" applyAlignment="1"/>
    <xf numFmtId="0" fontId="0" fillId="6" borderId="0" xfId="0" applyFill="1"/>
    <xf numFmtId="0" fontId="17" fillId="6" borderId="0" xfId="0" applyFont="1" applyFill="1" applyAlignment="1"/>
    <xf numFmtId="0" fontId="0" fillId="7" borderId="0" xfId="0" applyFill="1"/>
    <xf numFmtId="0" fontId="18" fillId="7" borderId="0" xfId="0" applyFont="1" applyFill="1" applyAlignment="1">
      <alignment horizontal="center" vertical="center"/>
    </xf>
    <xf numFmtId="0" fontId="21" fillId="2" borderId="0" xfId="0" applyFont="1" applyFill="1" applyAlignment="1"/>
    <xf numFmtId="0" fontId="0" fillId="2" borderId="0" xfId="0" applyFill="1" applyBorder="1" applyProtection="1"/>
    <xf numFmtId="0" fontId="21" fillId="2" borderId="0" xfId="0" applyFont="1" applyFill="1" applyBorder="1" applyAlignment="1"/>
    <xf numFmtId="0" fontId="21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 applyProtection="1"/>
    <xf numFmtId="0" fontId="22" fillId="5" borderId="0" xfId="0" applyFont="1" applyFill="1"/>
    <xf numFmtId="0" fontId="19" fillId="5" borderId="0" xfId="0" applyFont="1" applyFill="1"/>
    <xf numFmtId="0" fontId="19" fillId="5" borderId="0" xfId="0" applyFont="1" applyFill="1" applyBorder="1"/>
    <xf numFmtId="0" fontId="23" fillId="5" borderId="0" xfId="0" applyFont="1" applyFill="1" applyBorder="1"/>
    <xf numFmtId="0" fontId="0" fillId="5" borderId="0" xfId="0" applyFill="1" applyAlignment="1">
      <alignment horizontal="center"/>
    </xf>
    <xf numFmtId="0" fontId="24" fillId="5" borderId="0" xfId="0" applyFont="1" applyFill="1"/>
    <xf numFmtId="0" fontId="0" fillId="5" borderId="0" xfId="0" applyFill="1" applyAlignment="1"/>
    <xf numFmtId="0" fontId="2" fillId="5" borderId="0" xfId="1" applyFill="1" applyAlignment="1" applyProtection="1"/>
    <xf numFmtId="0" fontId="17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7" fillId="6" borderId="0" xfId="0" applyFont="1" applyFill="1" applyAlignment="1">
      <alignment horizontal="right"/>
    </xf>
    <xf numFmtId="0" fontId="0" fillId="6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21" fillId="2" borderId="0" xfId="0" applyFont="1" applyFill="1" applyAlignment="1">
      <alignment horizontal="right" vertical="center"/>
    </xf>
    <xf numFmtId="0" fontId="21" fillId="2" borderId="4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0" fontId="23" fillId="5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center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25" fillId="5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66FF"/>
      <color rgb="FFFFCCFF"/>
      <color rgb="FFCCECFF"/>
      <color rgb="FFFFFFCC"/>
      <color rgb="FFFF33CC"/>
      <color rgb="FFFF9999"/>
      <color rgb="FF3399FF"/>
      <color rgb="FFFFCC99"/>
      <color rgb="FFCCFF33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1056;&#1077;&#1075;&#1080;&#1089;&#1090;&#1088;&#1072;&#1094;&#1080;&#1103;!A1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57;&#1080;&#1089;&#1090;.&#1087;&#1086;&#1083;&#1086;&#1078;&#1077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1056;&#1072;&#1089;&#1099;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hyperlink" Target="#'&#1050;&#1083;&#1077;&#1090;&#1082;&#1080; &#1080; &#1090;&#1082;&#1072;&#1085;&#1080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gif"/><Relationship Id="rId1" Type="http://schemas.openxmlformats.org/officeDocument/2006/relationships/image" Target="../media/image6.gif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hyperlink" Target="#&#1054;&#1094;&#1077;&#1085;&#1082;&#1072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4</xdr:row>
      <xdr:rowOff>66675</xdr:rowOff>
    </xdr:from>
    <xdr:to>
      <xdr:col>12</xdr:col>
      <xdr:colOff>200025</xdr:colOff>
      <xdr:row>21</xdr:row>
      <xdr:rowOff>28575</xdr:rowOff>
    </xdr:to>
    <xdr:pic>
      <xdr:nvPicPr>
        <xdr:cNvPr id="3" name="Рисунок 2" descr="moafaghiat-zist2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09875" y="923925"/>
          <a:ext cx="4019550" cy="3200400"/>
        </a:xfrm>
        <a:prstGeom prst="rect">
          <a:avLst/>
        </a:prstGeom>
      </xdr:spPr>
    </xdr:pic>
    <xdr:clientData/>
  </xdr:twoCellAnchor>
  <xdr:oneCellAnchor>
    <xdr:from>
      <xdr:col>2</xdr:col>
      <xdr:colOff>271017</xdr:colOff>
      <xdr:row>22</xdr:row>
      <xdr:rowOff>138652</xdr:rowOff>
    </xdr:from>
    <xdr:ext cx="7472808" cy="1344599"/>
    <xdr:sp macro="" textlink="">
      <xdr:nvSpPr>
        <xdr:cNvPr id="4" name="Прямоугольник 3"/>
        <xdr:cNvSpPr/>
      </xdr:nvSpPr>
      <xdr:spPr>
        <a:xfrm>
          <a:off x="1375917" y="4424902"/>
          <a:ext cx="7472808" cy="13445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Интерактивные задания </a:t>
          </a:r>
        </a:p>
        <a:p>
          <a:pPr algn="ctr"/>
          <a:r>
            <a:rPr lang="ru-RU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по</a:t>
          </a:r>
          <a:r>
            <a:rPr lang="ru-RU" sz="4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биологии</a:t>
          </a:r>
          <a:endParaRPr lang="ru-RU" sz="4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>
    <xdr:from>
      <xdr:col>13</xdr:col>
      <xdr:colOff>295275</xdr:colOff>
      <xdr:row>33</xdr:row>
      <xdr:rowOff>66676</xdr:rowOff>
    </xdr:from>
    <xdr:to>
      <xdr:col>16</xdr:col>
      <xdr:colOff>95250</xdr:colOff>
      <xdr:row>36</xdr:row>
      <xdr:rowOff>123826</xdr:rowOff>
    </xdr:to>
    <xdr:sp macro="" textlink="">
      <xdr:nvSpPr>
        <xdr:cNvPr id="5" name="Стрелка вправо с вырезом 4">
          <a:hlinkClick xmlns:r="http://schemas.openxmlformats.org/officeDocument/2006/relationships" r:id="rId2"/>
        </xdr:cNvPr>
        <xdr:cNvSpPr/>
      </xdr:nvSpPr>
      <xdr:spPr>
        <a:xfrm>
          <a:off x="7477125" y="6638926"/>
          <a:ext cx="1457325" cy="628650"/>
        </a:xfrm>
        <a:prstGeom prst="notchedRightArrow">
          <a:avLst/>
        </a:prstGeom>
        <a:solidFill>
          <a:srgbClr val="0066FF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600" b="1"/>
            <a:t>Далее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197992</xdr:colOff>
      <xdr:row>3</xdr:row>
      <xdr:rowOff>853027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388992" y="351050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ru-RU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480567</xdr:colOff>
      <xdr:row>1</xdr:row>
      <xdr:rowOff>186277</xdr:rowOff>
    </xdr:from>
    <xdr:ext cx="184730" cy="781111"/>
    <xdr:sp macro="" textlink="">
      <xdr:nvSpPr>
        <xdr:cNvPr id="4" name="Прямоугольник 3"/>
        <xdr:cNvSpPr/>
      </xdr:nvSpPr>
      <xdr:spPr>
        <a:xfrm>
          <a:off x="1718817" y="376777"/>
          <a:ext cx="184730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ru-R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55117</xdr:colOff>
      <xdr:row>18</xdr:row>
      <xdr:rowOff>24352</xdr:rowOff>
    </xdr:from>
    <xdr:ext cx="184730" cy="937629"/>
    <xdr:sp macro="" textlink="">
      <xdr:nvSpPr>
        <xdr:cNvPr id="5" name="Прямоугольник 4"/>
        <xdr:cNvSpPr/>
      </xdr:nvSpPr>
      <xdr:spPr>
        <a:xfrm>
          <a:off x="4388992" y="351050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540892</xdr:colOff>
      <xdr:row>8</xdr:row>
      <xdr:rowOff>138652</xdr:rowOff>
    </xdr:from>
    <xdr:ext cx="7552197" cy="937629"/>
    <xdr:sp macro="" textlink="">
      <xdr:nvSpPr>
        <xdr:cNvPr id="6" name="Прямоугольник 5"/>
        <xdr:cNvSpPr/>
      </xdr:nvSpPr>
      <xdr:spPr>
        <a:xfrm>
          <a:off x="1779142" y="1719802"/>
          <a:ext cx="755219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ru-RU" sz="5400" b="1" cap="none" spc="0">
              <a:ln w="11430"/>
              <a:solidFill>
                <a:srgbClr val="C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Интерактивные задания</a:t>
          </a:r>
        </a:p>
      </xdr:txBody>
    </xdr:sp>
    <xdr:clientData/>
  </xdr:oneCellAnchor>
  <xdr:twoCellAnchor>
    <xdr:from>
      <xdr:col>10</xdr:col>
      <xdr:colOff>400051</xdr:colOff>
      <xdr:row>21</xdr:row>
      <xdr:rowOff>38100</xdr:rowOff>
    </xdr:from>
    <xdr:to>
      <xdr:col>15</xdr:col>
      <xdr:colOff>476251</xdr:colOff>
      <xdr:row>30</xdr:row>
      <xdr:rowOff>152400</xdr:rowOff>
    </xdr:to>
    <xdr:sp macro="" textlink="">
      <xdr:nvSpPr>
        <xdr:cNvPr id="7" name="Пятно 1 6">
          <a:hlinkClick xmlns:r="http://schemas.openxmlformats.org/officeDocument/2006/relationships" r:id="rId1"/>
        </xdr:cNvPr>
        <xdr:cNvSpPr/>
      </xdr:nvSpPr>
      <xdr:spPr>
        <a:xfrm rot="20813893">
          <a:off x="6591301" y="4095750"/>
          <a:ext cx="3171825" cy="1828800"/>
        </a:xfrm>
        <a:prstGeom prst="irregularSeal1">
          <a:avLst/>
        </a:prstGeom>
        <a:gradFill flip="none"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path path="shape">
            <a:fillToRect l="50000" t="50000" r="50000" b="50000"/>
          </a:path>
          <a:tileRect/>
        </a:gradFill>
        <a:ln cmpd="tri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2000" b="1">
              <a:solidFill>
                <a:schemeClr val="accent2">
                  <a:lumMod val="75000"/>
                </a:schemeClr>
              </a:solidFill>
            </a:rPr>
            <a:t>Начали!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0</xdr:row>
      <xdr:rowOff>66675</xdr:rowOff>
    </xdr:from>
    <xdr:to>
      <xdr:col>14</xdr:col>
      <xdr:colOff>219075</xdr:colOff>
      <xdr:row>3</xdr:row>
      <xdr:rowOff>57149</xdr:rowOff>
    </xdr:to>
    <xdr:sp macro="" textlink="">
      <xdr:nvSpPr>
        <xdr:cNvPr id="3" name="Загнутый угол 2"/>
        <xdr:cNvSpPr/>
      </xdr:nvSpPr>
      <xdr:spPr>
        <a:xfrm>
          <a:off x="1200150" y="66675"/>
          <a:ext cx="7553325" cy="666749"/>
        </a:xfrm>
        <a:prstGeom prst="foldedCorner">
          <a:avLst>
            <a:gd name="adj" fmla="val 42632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ru-RU" sz="1800" b="1"/>
            <a:t>Задание 1. Определите систематическое положение Человека разумного в животном мире!</a:t>
          </a:r>
        </a:p>
      </xdr:txBody>
    </xdr:sp>
    <xdr:clientData/>
  </xdr:twoCellAnchor>
  <xdr:twoCellAnchor editAs="oneCell">
    <xdr:from>
      <xdr:col>8</xdr:col>
      <xdr:colOff>333375</xdr:colOff>
      <xdr:row>8</xdr:row>
      <xdr:rowOff>19051</xdr:rowOff>
    </xdr:from>
    <xdr:to>
      <xdr:col>17</xdr:col>
      <xdr:colOff>536575</xdr:colOff>
      <xdr:row>20</xdr:row>
      <xdr:rowOff>184151</xdr:rowOff>
    </xdr:to>
    <xdr:pic>
      <xdr:nvPicPr>
        <xdr:cNvPr id="4" name="Рисунок 3" descr="lol_origin-of-execution1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0175" y="1771651"/>
          <a:ext cx="5689600" cy="3708400"/>
        </a:xfrm>
        <a:prstGeom prst="rect">
          <a:avLst/>
        </a:prstGeom>
      </xdr:spPr>
    </xdr:pic>
    <xdr:clientData/>
  </xdr:twoCellAnchor>
  <xdr:twoCellAnchor>
    <xdr:from>
      <xdr:col>16</xdr:col>
      <xdr:colOff>57150</xdr:colOff>
      <xdr:row>0</xdr:row>
      <xdr:rowOff>180975</xdr:rowOff>
    </xdr:from>
    <xdr:to>
      <xdr:col>18</xdr:col>
      <xdr:colOff>571500</xdr:colOff>
      <xdr:row>7</xdr:row>
      <xdr:rowOff>200025</xdr:rowOff>
    </xdr:to>
    <xdr:sp macro="" textlink="">
      <xdr:nvSpPr>
        <xdr:cNvPr id="5" name="Загнутый угол 4"/>
        <xdr:cNvSpPr/>
      </xdr:nvSpPr>
      <xdr:spPr>
        <a:xfrm>
          <a:off x="9810750" y="180975"/>
          <a:ext cx="1733550" cy="1466850"/>
        </a:xfrm>
        <a:prstGeom prst="foldedCorner">
          <a:avLst>
            <a:gd name="adj" fmla="val 25458"/>
          </a:avLst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ru-RU" sz="1600" b="1">
            <a:solidFill>
              <a:sysClr val="windowText" lastClr="000000"/>
            </a:solidFill>
          </a:endParaRPr>
        </a:p>
        <a:p>
          <a:pPr algn="ctr"/>
          <a:r>
            <a:rPr lang="ru-RU" sz="1600" b="1">
              <a:solidFill>
                <a:sysClr val="windowText" lastClr="000000"/>
              </a:solidFill>
            </a:rPr>
            <a:t>Правильно заполненная ячейка для ответа - 1 балл</a:t>
          </a:r>
        </a:p>
      </xdr:txBody>
    </xdr:sp>
    <xdr:clientData/>
  </xdr:twoCellAnchor>
  <xdr:twoCellAnchor>
    <xdr:from>
      <xdr:col>15</xdr:col>
      <xdr:colOff>466725</xdr:colOff>
      <xdr:row>0</xdr:row>
      <xdr:rowOff>63471</xdr:rowOff>
    </xdr:from>
    <xdr:to>
      <xdr:col>16</xdr:col>
      <xdr:colOff>266700</xdr:colOff>
      <xdr:row>2</xdr:row>
      <xdr:rowOff>44421</xdr:rowOff>
    </xdr:to>
    <xdr:sp macro="" textlink="">
      <xdr:nvSpPr>
        <xdr:cNvPr id="6" name="Блок-схема: извлечение 5"/>
        <xdr:cNvSpPr/>
      </xdr:nvSpPr>
      <xdr:spPr>
        <a:xfrm rot="1318129">
          <a:off x="9610725" y="63471"/>
          <a:ext cx="409575" cy="361950"/>
        </a:xfrm>
        <a:prstGeom prst="flowChartExtra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46050"/>
        </a:sp3d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14</xdr:col>
      <xdr:colOff>400051</xdr:colOff>
      <xdr:row>23</xdr:row>
      <xdr:rowOff>38100</xdr:rowOff>
    </xdr:from>
    <xdr:to>
      <xdr:col>16</xdr:col>
      <xdr:colOff>590551</xdr:colOff>
      <xdr:row>26</xdr:row>
      <xdr:rowOff>133350</xdr:rowOff>
    </xdr:to>
    <xdr:sp macro="" textlink="">
      <xdr:nvSpPr>
        <xdr:cNvPr id="7" name="Стрелка вправо с вырезом 6">
          <a:hlinkClick xmlns:r="http://schemas.openxmlformats.org/officeDocument/2006/relationships" r:id="rId2"/>
        </xdr:cNvPr>
        <xdr:cNvSpPr/>
      </xdr:nvSpPr>
      <xdr:spPr>
        <a:xfrm>
          <a:off x="8934451" y="5905500"/>
          <a:ext cx="1409700" cy="666750"/>
        </a:xfrm>
        <a:prstGeom prst="notchedRightArrow">
          <a:avLst/>
        </a:prstGeom>
        <a:ln w="254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600" b="1"/>
            <a:t>Далее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5</xdr:row>
      <xdr:rowOff>66675</xdr:rowOff>
    </xdr:from>
    <xdr:to>
      <xdr:col>7</xdr:col>
      <xdr:colOff>495300</xdr:colOff>
      <xdr:row>14</xdr:row>
      <xdr:rowOff>104775</xdr:rowOff>
    </xdr:to>
    <xdr:pic>
      <xdr:nvPicPr>
        <xdr:cNvPr id="3" name="Рисунок 2" descr="Безымянный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" y="1019175"/>
          <a:ext cx="4267200" cy="1752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311267</xdr:colOff>
      <xdr:row>5</xdr:row>
      <xdr:rowOff>76201</xdr:rowOff>
    </xdr:from>
    <xdr:to>
      <xdr:col>16</xdr:col>
      <xdr:colOff>342900</xdr:colOff>
      <xdr:row>14</xdr:row>
      <xdr:rowOff>142875</xdr:rowOff>
    </xdr:to>
    <xdr:pic>
      <xdr:nvPicPr>
        <xdr:cNvPr id="5" name="Рисунок 4" descr="Безымянный  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97667" y="1028701"/>
          <a:ext cx="4298833" cy="1781174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18</xdr:row>
      <xdr:rowOff>152400</xdr:rowOff>
    </xdr:from>
    <xdr:to>
      <xdr:col>12</xdr:col>
      <xdr:colOff>352425</xdr:colOff>
      <xdr:row>28</xdr:row>
      <xdr:rowOff>28575</xdr:rowOff>
    </xdr:to>
    <xdr:pic>
      <xdr:nvPicPr>
        <xdr:cNvPr id="6" name="Рисунок 5" descr="Безымянный 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400425" y="3600450"/>
          <a:ext cx="4267200" cy="17811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476250</xdr:colOff>
      <xdr:row>0</xdr:row>
      <xdr:rowOff>76200</xdr:rowOff>
    </xdr:from>
    <xdr:to>
      <xdr:col>15</xdr:col>
      <xdr:colOff>104775</xdr:colOff>
      <xdr:row>3</xdr:row>
      <xdr:rowOff>171449</xdr:rowOff>
    </xdr:to>
    <xdr:sp macro="" textlink="">
      <xdr:nvSpPr>
        <xdr:cNvPr id="8" name="Загнутый угол 7"/>
        <xdr:cNvSpPr/>
      </xdr:nvSpPr>
      <xdr:spPr>
        <a:xfrm>
          <a:off x="1695450" y="76200"/>
          <a:ext cx="7553325" cy="666749"/>
        </a:xfrm>
        <a:prstGeom prst="foldedCorner">
          <a:avLst>
            <a:gd name="adj" fmla="val 42632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ru-RU" sz="2000" b="1"/>
        </a:p>
        <a:p>
          <a:pPr algn="ctr"/>
          <a:r>
            <a:rPr lang="ru-RU" sz="1800" b="1"/>
            <a:t>Задание 2.  Разгадайте ребусы на тему "Расы человека"</a:t>
          </a:r>
        </a:p>
      </xdr:txBody>
    </xdr:sp>
    <xdr:clientData/>
  </xdr:twoCellAnchor>
  <xdr:twoCellAnchor>
    <xdr:from>
      <xdr:col>17</xdr:col>
      <xdr:colOff>114300</xdr:colOff>
      <xdr:row>1</xdr:row>
      <xdr:rowOff>180975</xdr:rowOff>
    </xdr:from>
    <xdr:to>
      <xdr:col>20</xdr:col>
      <xdr:colOff>19050</xdr:colOff>
      <xdr:row>10</xdr:row>
      <xdr:rowOff>57150</xdr:rowOff>
    </xdr:to>
    <xdr:sp macro="" textlink="">
      <xdr:nvSpPr>
        <xdr:cNvPr id="7" name="Загнутый угол 6"/>
        <xdr:cNvSpPr/>
      </xdr:nvSpPr>
      <xdr:spPr>
        <a:xfrm>
          <a:off x="10477500" y="371475"/>
          <a:ext cx="1733550" cy="1590675"/>
        </a:xfrm>
        <a:prstGeom prst="foldedCorner">
          <a:avLst/>
        </a:prstGeom>
        <a:ln w="19050">
          <a:solidFill>
            <a:schemeClr val="accent2">
              <a:lumMod val="75000"/>
            </a:schemeClr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600" b="1">
              <a:solidFill>
                <a:sysClr val="windowText" lastClr="000000"/>
              </a:solidFill>
            </a:rPr>
            <a:t>Правильно заполненная ячейка для ответа - 1 балл</a:t>
          </a:r>
        </a:p>
      </xdr:txBody>
    </xdr:sp>
    <xdr:clientData/>
  </xdr:twoCellAnchor>
  <xdr:twoCellAnchor>
    <xdr:from>
      <xdr:col>16</xdr:col>
      <xdr:colOff>571500</xdr:colOff>
      <xdr:row>1</xdr:row>
      <xdr:rowOff>66675</xdr:rowOff>
    </xdr:from>
    <xdr:to>
      <xdr:col>17</xdr:col>
      <xdr:colOff>371475</xdr:colOff>
      <xdr:row>3</xdr:row>
      <xdr:rowOff>47625</xdr:rowOff>
    </xdr:to>
    <xdr:sp macro="" textlink="">
      <xdr:nvSpPr>
        <xdr:cNvPr id="9" name="Блок-схема: извлечение 8"/>
        <xdr:cNvSpPr/>
      </xdr:nvSpPr>
      <xdr:spPr>
        <a:xfrm rot="1309591">
          <a:off x="10325100" y="257175"/>
          <a:ext cx="409575" cy="361950"/>
        </a:xfrm>
        <a:prstGeom prst="flowChartExtract">
          <a:avLst/>
        </a:prstGeom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13335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66675</xdr:colOff>
      <xdr:row>33</xdr:row>
      <xdr:rowOff>38100</xdr:rowOff>
    </xdr:from>
    <xdr:to>
      <xdr:col>15</xdr:col>
      <xdr:colOff>409575</xdr:colOff>
      <xdr:row>36</xdr:row>
      <xdr:rowOff>85725</xdr:rowOff>
    </xdr:to>
    <xdr:sp macro="" textlink="">
      <xdr:nvSpPr>
        <xdr:cNvPr id="10" name="Стрелка вправо с вырезом 9">
          <a:hlinkClick xmlns:r="http://schemas.openxmlformats.org/officeDocument/2006/relationships" r:id="rId4"/>
        </xdr:cNvPr>
        <xdr:cNvSpPr/>
      </xdr:nvSpPr>
      <xdr:spPr>
        <a:xfrm>
          <a:off x="7991475" y="6362700"/>
          <a:ext cx="1562100" cy="676275"/>
        </a:xfrm>
        <a:prstGeom prst="notchedRightArrow">
          <a:avLst/>
        </a:prstGeom>
        <a:ln w="254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600" b="1"/>
            <a:t>Далее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14</xdr:col>
      <xdr:colOff>238125</xdr:colOff>
      <xdr:row>4</xdr:row>
      <xdr:rowOff>95249</xdr:rowOff>
    </xdr:to>
    <xdr:sp macro="" textlink="">
      <xdr:nvSpPr>
        <xdr:cNvPr id="2" name="Загнутый угол 1"/>
        <xdr:cNvSpPr/>
      </xdr:nvSpPr>
      <xdr:spPr>
        <a:xfrm>
          <a:off x="1219200" y="190500"/>
          <a:ext cx="7553325" cy="666749"/>
        </a:xfrm>
        <a:prstGeom prst="foldedCorner">
          <a:avLst>
            <a:gd name="adj" fmla="val 42632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ru-RU" sz="2000" b="1"/>
        </a:p>
        <a:p>
          <a:pPr algn="ctr"/>
          <a:r>
            <a:rPr lang="ru-RU" sz="1800" b="1"/>
            <a:t>Задание 3.  По рисунку</a:t>
          </a:r>
          <a:r>
            <a:rPr lang="ru-RU" sz="1800" b="1" baseline="0"/>
            <a:t> определите название клетки тела человека и название ткани, которую они образуют. </a:t>
          </a:r>
          <a:endParaRPr lang="ru-RU" sz="1800" b="1"/>
        </a:p>
      </xdr:txBody>
    </xdr:sp>
    <xdr:clientData/>
  </xdr:twoCellAnchor>
  <xdr:twoCellAnchor editAs="oneCell">
    <xdr:from>
      <xdr:col>0</xdr:col>
      <xdr:colOff>171450</xdr:colOff>
      <xdr:row>6</xdr:row>
      <xdr:rowOff>66675</xdr:rowOff>
    </xdr:from>
    <xdr:to>
      <xdr:col>3</xdr:col>
      <xdr:colOff>295275</xdr:colOff>
      <xdr:row>16</xdr:row>
      <xdr:rowOff>114300</xdr:rowOff>
    </xdr:to>
    <xdr:pic>
      <xdr:nvPicPr>
        <xdr:cNvPr id="3" name="Рисунок 2" descr="NEURON2 (1).gif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" y="1209675"/>
          <a:ext cx="1952625" cy="1952625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20</xdr:row>
      <xdr:rowOff>142875</xdr:rowOff>
    </xdr:from>
    <xdr:to>
      <xdr:col>8</xdr:col>
      <xdr:colOff>95250</xdr:colOff>
      <xdr:row>32</xdr:row>
      <xdr:rowOff>155292</xdr:rowOff>
    </xdr:to>
    <xdr:pic>
      <xdr:nvPicPr>
        <xdr:cNvPr id="4" name="Рисунок 3" descr="000040.gif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76525" y="4076700"/>
          <a:ext cx="2295525" cy="2298417"/>
        </a:xfrm>
        <a:prstGeom prst="rect">
          <a:avLst/>
        </a:prstGeom>
      </xdr:spPr>
    </xdr:pic>
    <xdr:clientData/>
  </xdr:twoCellAnchor>
  <xdr:twoCellAnchor editAs="oneCell">
    <xdr:from>
      <xdr:col>8</xdr:col>
      <xdr:colOff>438150</xdr:colOff>
      <xdr:row>6</xdr:row>
      <xdr:rowOff>114300</xdr:rowOff>
    </xdr:from>
    <xdr:to>
      <xdr:col>12</xdr:col>
      <xdr:colOff>228600</xdr:colOff>
      <xdr:row>16</xdr:row>
      <xdr:rowOff>104775</xdr:rowOff>
    </xdr:to>
    <xdr:pic>
      <xdr:nvPicPr>
        <xdr:cNvPr id="5" name="Рисунок 4" descr="917_html_6dd07695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14950" y="1257300"/>
          <a:ext cx="2228850" cy="18954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13</xdr:col>
      <xdr:colOff>47624</xdr:colOff>
      <xdr:row>6</xdr:row>
      <xdr:rowOff>180975</xdr:rowOff>
    </xdr:from>
    <xdr:to>
      <xdr:col>16</xdr:col>
      <xdr:colOff>266700</xdr:colOff>
      <xdr:row>16</xdr:row>
      <xdr:rowOff>178534</xdr:rowOff>
    </xdr:to>
    <xdr:pic>
      <xdr:nvPicPr>
        <xdr:cNvPr id="6" name="Рисунок 5" descr="443.jpg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6FFFE"/>
            </a:clrFrom>
            <a:clrTo>
              <a:srgbClr val="F6FFFE">
                <a:alpha val="0"/>
              </a:srgbClr>
            </a:clrTo>
          </a:clrChange>
        </a:blip>
        <a:stretch>
          <a:fillRect/>
        </a:stretch>
      </xdr:blipFill>
      <xdr:spPr>
        <a:xfrm>
          <a:off x="7972424" y="1323975"/>
          <a:ext cx="2047876" cy="1902559"/>
        </a:xfrm>
        <a:prstGeom prst="rect">
          <a:avLst/>
        </a:prstGeom>
      </xdr:spPr>
    </xdr:pic>
    <xdr:clientData/>
  </xdr:twoCellAnchor>
  <xdr:twoCellAnchor>
    <xdr:from>
      <xdr:col>16</xdr:col>
      <xdr:colOff>361950</xdr:colOff>
      <xdr:row>1</xdr:row>
      <xdr:rowOff>76200</xdr:rowOff>
    </xdr:from>
    <xdr:to>
      <xdr:col>19</xdr:col>
      <xdr:colOff>266700</xdr:colOff>
      <xdr:row>8</xdr:row>
      <xdr:rowOff>180975</xdr:rowOff>
    </xdr:to>
    <xdr:sp macro="" textlink="">
      <xdr:nvSpPr>
        <xdr:cNvPr id="7" name="Загнутый угол 6"/>
        <xdr:cNvSpPr/>
      </xdr:nvSpPr>
      <xdr:spPr>
        <a:xfrm>
          <a:off x="10115550" y="266700"/>
          <a:ext cx="1733550" cy="1438275"/>
        </a:xfrm>
        <a:prstGeom prst="foldedCorner">
          <a:avLst/>
        </a:prstGeom>
        <a:ln w="19050">
          <a:solidFill>
            <a:schemeClr val="accent2">
              <a:lumMod val="75000"/>
            </a:schemeClr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600" b="1">
              <a:solidFill>
                <a:sysClr val="windowText" lastClr="000000"/>
              </a:solidFill>
            </a:rPr>
            <a:t>   Правильно заполненная ячейка для ответа - 1 балл</a:t>
          </a:r>
        </a:p>
      </xdr:txBody>
    </xdr:sp>
    <xdr:clientData/>
  </xdr:twoCellAnchor>
  <xdr:twoCellAnchor>
    <xdr:from>
      <xdr:col>16</xdr:col>
      <xdr:colOff>189297</xdr:colOff>
      <xdr:row>0</xdr:row>
      <xdr:rowOff>131511</xdr:rowOff>
    </xdr:from>
    <xdr:to>
      <xdr:col>16</xdr:col>
      <xdr:colOff>598872</xdr:colOff>
      <xdr:row>2</xdr:row>
      <xdr:rowOff>118920</xdr:rowOff>
    </xdr:to>
    <xdr:sp macro="" textlink="">
      <xdr:nvSpPr>
        <xdr:cNvPr id="9" name="Блок-схема: извлечение 8"/>
        <xdr:cNvSpPr/>
      </xdr:nvSpPr>
      <xdr:spPr>
        <a:xfrm rot="671857">
          <a:off x="9942897" y="131511"/>
          <a:ext cx="409575" cy="368409"/>
        </a:xfrm>
        <a:prstGeom prst="flowChartExtract">
          <a:avLst/>
        </a:prstGeom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13335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0</xdr:col>
      <xdr:colOff>111889</xdr:colOff>
      <xdr:row>21</xdr:row>
      <xdr:rowOff>123824</xdr:rowOff>
    </xdr:from>
    <xdr:to>
      <xdr:col>3</xdr:col>
      <xdr:colOff>446768</xdr:colOff>
      <xdr:row>32</xdr:row>
      <xdr:rowOff>76200</xdr:rowOff>
    </xdr:to>
    <xdr:pic>
      <xdr:nvPicPr>
        <xdr:cNvPr id="10" name="Рисунок 9" descr="kletkikogivedytsebyaploxo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1889" y="4248149"/>
          <a:ext cx="2163679" cy="20478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9525</xdr:colOff>
      <xdr:row>6</xdr:row>
      <xdr:rowOff>142875</xdr:rowOff>
    </xdr:from>
    <xdr:to>
      <xdr:col>7</xdr:col>
      <xdr:colOff>466725</xdr:colOff>
      <xdr:row>16</xdr:row>
      <xdr:rowOff>95250</xdr:rowOff>
    </xdr:to>
    <xdr:pic>
      <xdr:nvPicPr>
        <xdr:cNvPr id="11" name="Рисунок 10" descr="kr22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285875"/>
          <a:ext cx="2286000" cy="1857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495301</xdr:colOff>
      <xdr:row>21</xdr:row>
      <xdr:rowOff>142874</xdr:rowOff>
    </xdr:from>
    <xdr:to>
      <xdr:col>12</xdr:col>
      <xdr:colOff>123825</xdr:colOff>
      <xdr:row>31</xdr:row>
      <xdr:rowOff>85725</xdr:rowOff>
    </xdr:to>
    <xdr:pic>
      <xdr:nvPicPr>
        <xdr:cNvPr id="12" name="Рисунок 11" descr="PBEosinophil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372101" y="4267199"/>
          <a:ext cx="2066924" cy="1847851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21</xdr:row>
      <xdr:rowOff>152400</xdr:rowOff>
    </xdr:from>
    <xdr:to>
      <xdr:col>16</xdr:col>
      <xdr:colOff>180067</xdr:colOff>
      <xdr:row>31</xdr:row>
      <xdr:rowOff>152400</xdr:rowOff>
    </xdr:to>
    <xdr:pic>
      <xdr:nvPicPr>
        <xdr:cNvPr id="13" name="Рисунок 12" descr="p2560043-blood_platelets-spl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915275" y="4276725"/>
          <a:ext cx="2018392" cy="1905000"/>
        </a:xfrm>
        <a:prstGeom prst="rect">
          <a:avLst/>
        </a:prstGeom>
      </xdr:spPr>
    </xdr:pic>
    <xdr:clientData/>
  </xdr:twoCellAnchor>
  <xdr:twoCellAnchor>
    <xdr:from>
      <xdr:col>14</xdr:col>
      <xdr:colOff>171450</xdr:colOff>
      <xdr:row>34</xdr:row>
      <xdr:rowOff>228600</xdr:rowOff>
    </xdr:from>
    <xdr:to>
      <xdr:col>16</xdr:col>
      <xdr:colOff>542925</xdr:colOff>
      <xdr:row>38</xdr:row>
      <xdr:rowOff>66675</xdr:rowOff>
    </xdr:to>
    <xdr:sp macro="" textlink="">
      <xdr:nvSpPr>
        <xdr:cNvPr id="15" name="Стрелка вправо с вырезом 14">
          <a:hlinkClick xmlns:r="http://schemas.openxmlformats.org/officeDocument/2006/relationships" r:id="rId9"/>
        </xdr:cNvPr>
        <xdr:cNvSpPr/>
      </xdr:nvSpPr>
      <xdr:spPr>
        <a:xfrm>
          <a:off x="8705850" y="6896100"/>
          <a:ext cx="1590675" cy="657225"/>
        </a:xfrm>
        <a:prstGeom prst="notchedRightArrow">
          <a:avLst/>
        </a:prstGeom>
        <a:ln w="254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600" b="1"/>
            <a:t>Оценка!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1</xdr:row>
      <xdr:rowOff>57150</xdr:rowOff>
    </xdr:from>
    <xdr:to>
      <xdr:col>22</xdr:col>
      <xdr:colOff>152400</xdr:colOff>
      <xdr:row>19</xdr:row>
      <xdr:rowOff>35584</xdr:rowOff>
    </xdr:to>
    <xdr:pic>
      <xdr:nvPicPr>
        <xdr:cNvPr id="2" name="Рисунок 1" descr="с волосами копия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05175" y="247650"/>
          <a:ext cx="3762375" cy="3407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infosmi.net/images/stories/articles/2012/Zdorovie/10-2012/16/kletkikogivedytsebyaploxo.jpg" TargetMode="External"/><Relationship Id="rId13" Type="http://schemas.openxmlformats.org/officeDocument/2006/relationships/hyperlink" Target="http://content.foto.mail.ru/mail/kosyapeya/_answers/i-791.jpg" TargetMode="External"/><Relationship Id="rId3" Type="http://schemas.openxmlformats.org/officeDocument/2006/relationships/hyperlink" Target="http://rebus1.com/index.php?item=rebus_generator&amp;skip=0&amp;mode=0&amp;slovo=%CD%C5%C3%D0%CE%C8%C4%CD%C0%DF" TargetMode="External"/><Relationship Id="rId7" Type="http://schemas.openxmlformats.org/officeDocument/2006/relationships/hyperlink" Target="http://www.ejonok.ru/nature/biology/big/443.jpg" TargetMode="External"/><Relationship Id="rId12" Type="http://schemas.openxmlformats.org/officeDocument/2006/relationships/hyperlink" Target="http://maktabestan.ir/wp-content/uploads/2013/08/moafaghiat-zist2.gif" TargetMode="External"/><Relationship Id="rId2" Type="http://schemas.openxmlformats.org/officeDocument/2006/relationships/hyperlink" Target="http://rebus1.com/index.php?item=rebus_generator&amp;skip=0&amp;mode=1&amp;slovo=%C5%C2%D0%CE%CF%C5%CE%C8%C4%CD%C0%DF" TargetMode="External"/><Relationship Id="rId1" Type="http://schemas.openxmlformats.org/officeDocument/2006/relationships/hyperlink" Target="http://blog.laughlin.com/wp-content/uploads/2012/11/lol_origin-of-execution1.png" TargetMode="External"/><Relationship Id="rId6" Type="http://schemas.openxmlformats.org/officeDocument/2006/relationships/hyperlink" Target="http://lib.podelise.ru/tw_files2/urls_2/1/d-917/917_html_6dd07695.png" TargetMode="External"/><Relationship Id="rId11" Type="http://schemas.openxmlformats.org/officeDocument/2006/relationships/hyperlink" Target="http://anjungsainssmkss.files.wordpress.com/2012/01/p2560043-blood_platelets-spl.jpg?w=645" TargetMode="External"/><Relationship Id="rId5" Type="http://schemas.openxmlformats.org/officeDocument/2006/relationships/hyperlink" Target="http://anfiz.ru/books/item/f00/s00/z0000008/pic/000040.gif" TargetMode="External"/><Relationship Id="rId10" Type="http://schemas.openxmlformats.org/officeDocument/2006/relationships/hyperlink" Target="http://upload.wikimedia.org/wikipedia/commons/a/af/PBEosinophil.jpg" TargetMode="External"/><Relationship Id="rId4" Type="http://schemas.openxmlformats.org/officeDocument/2006/relationships/hyperlink" Target="http://www.drugabuse.gov/sites/default/files/images/NEURON2.gif" TargetMode="External"/><Relationship Id="rId9" Type="http://schemas.openxmlformats.org/officeDocument/2006/relationships/hyperlink" Target="http://medlaba.ru/wp-content/uploads/2011/11/kr22.jpg" TargetMode="External"/><Relationship Id="rId14" Type="http://schemas.openxmlformats.org/officeDocument/2006/relationships/hyperlink" Target="http://www.moi-universitet.ru/do/directions/mm/excelte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T38"/>
  <sheetViews>
    <sheetView workbookViewId="0">
      <selection activeCell="G30" sqref="G30:M30"/>
    </sheetView>
  </sheetViews>
  <sheetFormatPr defaultColWidth="8.28515625" defaultRowHeight="15"/>
  <cols>
    <col min="1" max="16384" width="8.28515625" style="23"/>
  </cols>
  <sheetData>
    <row r="1" spans="5:14" ht="18.75">
      <c r="E1" s="41" t="s">
        <v>27</v>
      </c>
      <c r="F1" s="41"/>
      <c r="G1" s="41"/>
      <c r="H1" s="41"/>
      <c r="I1" s="41"/>
      <c r="J1" s="41"/>
      <c r="K1" s="41"/>
      <c r="L1" s="41"/>
      <c r="M1" s="41"/>
      <c r="N1" s="41"/>
    </row>
    <row r="2" spans="5:14" ht="18.75">
      <c r="E2" s="41" t="s">
        <v>28</v>
      </c>
      <c r="F2" s="41"/>
      <c r="G2" s="41"/>
      <c r="H2" s="41"/>
      <c r="I2" s="41"/>
      <c r="J2" s="41"/>
      <c r="K2" s="41"/>
      <c r="L2" s="41"/>
      <c r="M2" s="41"/>
      <c r="N2" s="41"/>
    </row>
    <row r="28" spans="7:20" ht="18.75">
      <c r="O28" s="24"/>
      <c r="P28" s="24"/>
      <c r="Q28" s="24"/>
      <c r="R28" s="24"/>
      <c r="S28" s="24"/>
      <c r="T28" s="24"/>
    </row>
    <row r="29" spans="7:20" ht="18.75">
      <c r="O29" s="24"/>
      <c r="P29" s="24"/>
      <c r="Q29" s="24"/>
      <c r="R29" s="24"/>
      <c r="S29" s="24"/>
      <c r="T29" s="24"/>
    </row>
    <row r="30" spans="7:20">
      <c r="G30" s="42"/>
      <c r="H30" s="42"/>
      <c r="I30" s="42"/>
      <c r="J30" s="42"/>
      <c r="K30" s="42"/>
      <c r="L30" s="42"/>
      <c r="M30" s="42"/>
    </row>
    <row r="32" spans="7:20" ht="18.75">
      <c r="N32" s="43" t="s">
        <v>44</v>
      </c>
      <c r="O32" s="44"/>
      <c r="P32" s="44"/>
      <c r="Q32" s="44"/>
      <c r="R32" s="44"/>
      <c r="S32" s="44"/>
    </row>
    <row r="33" spans="9:19" ht="18.75">
      <c r="N33" s="43" t="s">
        <v>45</v>
      </c>
      <c r="O33" s="43"/>
      <c r="P33" s="43"/>
      <c r="Q33" s="43"/>
      <c r="R33" s="43"/>
      <c r="S33" s="43"/>
    </row>
    <row r="38" spans="9:19" ht="18.75">
      <c r="I38" s="41" t="s">
        <v>59</v>
      </c>
      <c r="J38" s="41"/>
      <c r="K38" s="41"/>
    </row>
  </sheetData>
  <sheetProtection selectLockedCells="1"/>
  <mergeCells count="6">
    <mergeCell ref="E1:N1"/>
    <mergeCell ref="E2:N2"/>
    <mergeCell ref="I38:K38"/>
    <mergeCell ref="G30:M30"/>
    <mergeCell ref="N32:S32"/>
    <mergeCell ref="N33:S3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workbookViewId="0">
      <selection activeCell="D26" sqref="D26:G26"/>
    </sheetView>
  </sheetViews>
  <sheetFormatPr defaultColWidth="9.28515625" defaultRowHeight="15" customHeight="1"/>
  <cols>
    <col min="1" max="16384" width="9.28515625" style="1"/>
  </cols>
  <sheetData>
    <row r="1" spans="1:23" ht="15" customHeight="1">
      <c r="A1" s="25"/>
      <c r="B1" s="25"/>
      <c r="C1" s="25"/>
      <c r="D1" s="25"/>
      <c r="E1" s="25"/>
      <c r="F1" s="46"/>
      <c r="G1" s="46"/>
      <c r="H1" s="46"/>
      <c r="I1" s="46"/>
      <c r="J1" s="46"/>
      <c r="K1" s="46"/>
      <c r="L1" s="26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20.100000000000001" customHeight="1">
      <c r="A2" s="25"/>
      <c r="B2" s="25"/>
      <c r="C2" s="25"/>
      <c r="D2" s="25"/>
      <c r="E2" s="25"/>
      <c r="F2" s="47" t="s">
        <v>48</v>
      </c>
      <c r="G2" s="48"/>
      <c r="H2" s="48"/>
      <c r="I2" s="48"/>
      <c r="J2" s="48"/>
      <c r="K2" s="48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6" spans="1:23" ht="15" customHeight="1">
      <c r="C6" s="45"/>
      <c r="D6" s="45"/>
      <c r="E6" s="45"/>
    </row>
    <row r="25" spans="1:7" ht="15" customHeight="1" thickBot="1">
      <c r="D25" s="49" t="s">
        <v>49</v>
      </c>
      <c r="E25" s="49"/>
      <c r="F25" s="49"/>
      <c r="G25" s="49"/>
    </row>
    <row r="26" spans="1:7" ht="15" customHeight="1" thickBot="1">
      <c r="B26" s="53" t="s">
        <v>50</v>
      </c>
      <c r="C26" s="54"/>
      <c r="D26" s="50"/>
      <c r="E26" s="51"/>
      <c r="F26" s="51"/>
      <c r="G26" s="52"/>
    </row>
    <row r="27" spans="1:7" ht="15" customHeight="1" thickBot="1">
      <c r="B27" s="53" t="s">
        <v>51</v>
      </c>
      <c r="C27" s="54"/>
      <c r="D27" s="50"/>
      <c r="E27" s="51"/>
      <c r="F27" s="51"/>
      <c r="G27" s="52"/>
    </row>
    <row r="28" spans="1:7" ht="15" customHeight="1" thickBot="1">
      <c r="B28" s="53" t="s">
        <v>52</v>
      </c>
      <c r="C28" s="54"/>
      <c r="D28" s="50"/>
      <c r="E28" s="51"/>
      <c r="F28" s="51"/>
      <c r="G28" s="52"/>
    </row>
    <row r="31" spans="1:7" ht="15" customHeight="1">
      <c r="C31" s="30"/>
      <c r="D31" s="30"/>
      <c r="E31" s="30"/>
      <c r="F31" s="31"/>
    </row>
    <row r="32" spans="1:7" ht="15" customHeight="1">
      <c r="A32" s="27"/>
      <c r="B32" s="29"/>
      <c r="C32" s="32"/>
      <c r="D32" s="32"/>
      <c r="E32" s="32"/>
      <c r="F32" s="31"/>
    </row>
    <row r="33" spans="1:6" ht="15" customHeight="1">
      <c r="A33" s="27"/>
      <c r="B33" s="29"/>
      <c r="C33" s="32"/>
      <c r="D33" s="32"/>
      <c r="E33" s="32"/>
      <c r="F33" s="31"/>
    </row>
    <row r="34" spans="1:6" ht="15" customHeight="1">
      <c r="A34" s="27"/>
      <c r="B34" s="29"/>
      <c r="C34" s="32"/>
      <c r="D34" s="32"/>
      <c r="E34" s="32"/>
      <c r="F34" s="31"/>
    </row>
    <row r="35" spans="1:6" ht="15" customHeight="1">
      <c r="C35" s="28"/>
      <c r="D35" s="28"/>
      <c r="E35" s="28"/>
      <c r="F35" s="31"/>
    </row>
    <row r="36" spans="1:6" ht="15" customHeight="1">
      <c r="C36" s="31"/>
      <c r="D36" s="31"/>
      <c r="E36" s="31"/>
      <c r="F36" s="31"/>
    </row>
  </sheetData>
  <sheetProtection password="CF7A" sheet="1" objects="1" scenarios="1" selectLockedCells="1"/>
  <mergeCells count="10">
    <mergeCell ref="D27:G27"/>
    <mergeCell ref="D28:G28"/>
    <mergeCell ref="B26:C26"/>
    <mergeCell ref="B27:C27"/>
    <mergeCell ref="B28:C28"/>
    <mergeCell ref="C6:E6"/>
    <mergeCell ref="F1:K1"/>
    <mergeCell ref="F2:K2"/>
    <mergeCell ref="D25:G25"/>
    <mergeCell ref="D26:G2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T52"/>
  <sheetViews>
    <sheetView workbookViewId="0">
      <selection activeCell="D19" sqref="D19:H19"/>
    </sheetView>
  </sheetViews>
  <sheetFormatPr defaultRowHeight="15"/>
  <cols>
    <col min="1" max="16384" width="9.140625" style="1"/>
  </cols>
  <sheetData>
    <row r="3" spans="2:20" ht="23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7" spans="2:20" ht="15.75" thickBot="1"/>
    <row r="8" spans="2:20" ht="24" thickBot="1">
      <c r="B8" s="62" t="s">
        <v>0</v>
      </c>
      <c r="C8" s="62"/>
      <c r="D8" s="59"/>
      <c r="E8" s="60"/>
      <c r="F8" s="60"/>
      <c r="G8" s="60"/>
      <c r="H8" s="61"/>
    </row>
    <row r="9" spans="2:20" ht="24" thickBot="1">
      <c r="B9" s="55" t="s">
        <v>1</v>
      </c>
      <c r="C9" s="55"/>
      <c r="D9" s="56"/>
      <c r="E9" s="57"/>
      <c r="F9" s="57"/>
      <c r="G9" s="57"/>
      <c r="H9" s="58"/>
    </row>
    <row r="10" spans="2:20" ht="24" thickBot="1">
      <c r="B10" s="55" t="s">
        <v>2</v>
      </c>
      <c r="C10" s="55"/>
      <c r="D10" s="56"/>
      <c r="E10" s="57"/>
      <c r="F10" s="57"/>
      <c r="G10" s="57"/>
      <c r="H10" s="58"/>
    </row>
    <row r="11" spans="2:20" ht="24" thickBot="1">
      <c r="B11" s="55" t="s">
        <v>3</v>
      </c>
      <c r="C11" s="55"/>
      <c r="D11" s="56"/>
      <c r="E11" s="57"/>
      <c r="F11" s="57"/>
      <c r="G11" s="57"/>
      <c r="H11" s="58"/>
      <c r="T11" s="10"/>
    </row>
    <row r="12" spans="2:20" ht="24" thickBot="1">
      <c r="B12" s="55" t="s">
        <v>4</v>
      </c>
      <c r="C12" s="55"/>
      <c r="D12" s="56"/>
      <c r="E12" s="57"/>
      <c r="F12" s="57"/>
      <c r="G12" s="57"/>
      <c r="H12" s="58"/>
    </row>
    <row r="13" spans="2:20" ht="24" thickBot="1">
      <c r="B13" s="55" t="s">
        <v>5</v>
      </c>
      <c r="C13" s="55"/>
      <c r="D13" s="56"/>
      <c r="E13" s="57"/>
      <c r="F13" s="57"/>
      <c r="G13" s="57"/>
      <c r="H13" s="58"/>
    </row>
    <row r="14" spans="2:20" ht="24" thickBot="1">
      <c r="B14" s="55" t="s">
        <v>8</v>
      </c>
      <c r="C14" s="55"/>
      <c r="D14" s="56"/>
      <c r="E14" s="57"/>
      <c r="F14" s="57"/>
      <c r="G14" s="57"/>
      <c r="H14" s="58"/>
    </row>
    <row r="15" spans="2:20" ht="24" thickBot="1">
      <c r="B15" s="55" t="s">
        <v>6</v>
      </c>
      <c r="C15" s="55"/>
      <c r="D15" s="56"/>
      <c r="E15" s="57"/>
      <c r="F15" s="57"/>
      <c r="G15" s="57"/>
      <c r="H15" s="58"/>
    </row>
    <row r="16" spans="2:20" ht="24" thickBot="1">
      <c r="B16" s="55" t="s">
        <v>9</v>
      </c>
      <c r="C16" s="55"/>
      <c r="D16" s="56"/>
      <c r="E16" s="57"/>
      <c r="F16" s="57"/>
      <c r="G16" s="57"/>
      <c r="H16" s="58"/>
    </row>
    <row r="17" spans="2:12" ht="24" thickBot="1">
      <c r="B17" s="64" t="s">
        <v>7</v>
      </c>
      <c r="C17" s="64"/>
      <c r="D17" s="56"/>
      <c r="E17" s="57"/>
      <c r="F17" s="57"/>
      <c r="G17" s="57"/>
      <c r="H17" s="58"/>
    </row>
    <row r="18" spans="2:12" ht="24" thickBot="1">
      <c r="B18" s="55" t="s">
        <v>10</v>
      </c>
      <c r="C18" s="63"/>
      <c r="D18" s="56"/>
      <c r="E18" s="57"/>
      <c r="F18" s="57"/>
      <c r="G18" s="57"/>
      <c r="H18" s="58"/>
    </row>
    <row r="19" spans="2:12" ht="24" thickBot="1">
      <c r="B19" s="62" t="s">
        <v>11</v>
      </c>
      <c r="C19" s="62"/>
      <c r="D19" s="56"/>
      <c r="E19" s="57"/>
      <c r="F19" s="57"/>
      <c r="G19" s="57"/>
      <c r="H19" s="58"/>
    </row>
    <row r="24" spans="2:12" ht="15" customHeight="1">
      <c r="F24" s="21"/>
      <c r="G24" s="21"/>
      <c r="H24" s="21"/>
      <c r="I24" s="21"/>
      <c r="J24" s="15"/>
      <c r="K24" s="22"/>
      <c r="L24" s="21"/>
    </row>
    <row r="39" spans="3:5">
      <c r="C39" s="3"/>
      <c r="D39" s="3"/>
      <c r="E39" s="3"/>
    </row>
    <row r="40" spans="3:5">
      <c r="C40" s="3">
        <v>1</v>
      </c>
      <c r="D40" s="3">
        <f>IF(D8="Эукариоты",1,0)</f>
        <v>0</v>
      </c>
      <c r="E40" s="3"/>
    </row>
    <row r="41" spans="3:5">
      <c r="C41" s="3">
        <v>2</v>
      </c>
      <c r="D41" s="3">
        <f>IF(D9="Животные",1,0)</f>
        <v>0</v>
      </c>
      <c r="E41" s="3"/>
    </row>
    <row r="42" spans="3:5">
      <c r="C42" s="3">
        <v>3</v>
      </c>
      <c r="D42" s="3">
        <f>IF(D10="Многоклеточные",1,0)</f>
        <v>0</v>
      </c>
      <c r="E42" s="3"/>
    </row>
    <row r="43" spans="3:5">
      <c r="C43" s="3">
        <v>4</v>
      </c>
      <c r="D43" s="3">
        <f>IF(D11="Хордовые",1,0)</f>
        <v>0</v>
      </c>
      <c r="E43" s="3"/>
    </row>
    <row r="44" spans="3:5">
      <c r="C44" s="3">
        <v>5</v>
      </c>
      <c r="D44" s="3">
        <f>IF(D12="Позвоночные(Черепные)",1,0)</f>
        <v>0</v>
      </c>
      <c r="E44" s="3"/>
    </row>
    <row r="45" spans="3:5">
      <c r="C45" s="3">
        <v>6</v>
      </c>
      <c r="D45" s="3">
        <f>IF(D13="Млекопитающие",1,0)</f>
        <v>0</v>
      </c>
      <c r="E45" s="3"/>
    </row>
    <row r="46" spans="3:5">
      <c r="C46" s="3">
        <v>7</v>
      </c>
      <c r="D46" s="3">
        <f>IF(D14="Настоящие звери (Плацентарные)",1,0)</f>
        <v>0</v>
      </c>
      <c r="E46" s="3"/>
    </row>
    <row r="47" spans="3:5">
      <c r="C47" s="3">
        <v>8</v>
      </c>
      <c r="D47" s="3">
        <f>IF(D15="Обезьяны (Приматы)",1,0)</f>
        <v>0</v>
      </c>
      <c r="E47" s="3"/>
    </row>
    <row r="48" spans="3:5">
      <c r="C48" s="3">
        <v>9</v>
      </c>
      <c r="D48" s="3">
        <f>IF(D16="Высшие приматы",1,0)</f>
        <v>0</v>
      </c>
      <c r="E48" s="3"/>
    </row>
    <row r="49" spans="3:5">
      <c r="C49" s="3">
        <v>10</v>
      </c>
      <c r="D49" s="3">
        <f>IF(D17="Люди (Гоминиды)",1,0)</f>
        <v>0</v>
      </c>
      <c r="E49" s="3"/>
    </row>
    <row r="50" spans="3:5">
      <c r="C50" s="3">
        <v>11</v>
      </c>
      <c r="D50" s="3">
        <f>IF(D18="Человек",1,0)</f>
        <v>0</v>
      </c>
      <c r="E50" s="3"/>
    </row>
    <row r="51" spans="3:5">
      <c r="C51" s="3">
        <v>12</v>
      </c>
      <c r="D51" s="3">
        <f>IF(D19="Разумный",1,0)</f>
        <v>0</v>
      </c>
      <c r="E51" s="3"/>
    </row>
    <row r="52" spans="3:5">
      <c r="C52" s="3"/>
      <c r="D52" s="3">
        <f>SUM(D40:D51)</f>
        <v>0</v>
      </c>
      <c r="E52" s="3"/>
    </row>
  </sheetData>
  <sheetProtection password="CF7A" sheet="1" objects="1" scenarios="1" selectLockedCells="1"/>
  <mergeCells count="24">
    <mergeCell ref="B18:C18"/>
    <mergeCell ref="B19:C19"/>
    <mergeCell ref="D18:H18"/>
    <mergeCell ref="D19:H19"/>
    <mergeCell ref="B15:C15"/>
    <mergeCell ref="D15:H15"/>
    <mergeCell ref="B16:C16"/>
    <mergeCell ref="D16:H16"/>
    <mergeCell ref="B17:C17"/>
    <mergeCell ref="D17:H17"/>
    <mergeCell ref="B10:C10"/>
    <mergeCell ref="B11:C11"/>
    <mergeCell ref="D8:H8"/>
    <mergeCell ref="D9:H9"/>
    <mergeCell ref="D10:H10"/>
    <mergeCell ref="D11:H11"/>
    <mergeCell ref="B8:C8"/>
    <mergeCell ref="B9:C9"/>
    <mergeCell ref="B12:C12"/>
    <mergeCell ref="D12:H12"/>
    <mergeCell ref="B13:C13"/>
    <mergeCell ref="D13:H13"/>
    <mergeCell ref="B14:C14"/>
    <mergeCell ref="D14:H14"/>
  </mergeCells>
  <dataValidations count="12">
    <dataValidation type="list" allowBlank="1" showInputMessage="1" showErrorMessage="1" sqref="D8:H8">
      <formula1>"Прокариоты,Эукариоты"</formula1>
    </dataValidation>
    <dataValidation type="list" allowBlank="1" showInputMessage="1" showErrorMessage="1" sqref="D9:H9">
      <formula1>"Растения,Животные,Бактерии,Грибы"</formula1>
    </dataValidation>
    <dataValidation type="list" allowBlank="1" showInputMessage="1" showErrorMessage="1" sqref="D10:H10">
      <formula1>"Одноклеточные,Многоклеточные"</formula1>
    </dataValidation>
    <dataValidation type="list" allowBlank="1" showInputMessage="1" showErrorMessage="1" sqref="D11:H11">
      <formula1>"Простейшие,Плоские черви,Кольчатые черви,Круглые черви,Иглокожие,Моллюски,Членистоногие,Хордовые"</formula1>
    </dataValidation>
    <dataValidation type="list" allowBlank="1" showInputMessage="1" showErrorMessage="1" sqref="D12:H12">
      <formula1>"Бесчерепные,Позвоночные(Черепные)"</formula1>
    </dataValidation>
    <dataValidation type="list" allowBlank="1" showInputMessage="1" showErrorMessage="1" sqref="D13:H13">
      <formula1>"Хрящевые рыбы,Костные рыбы,Земноводные,Пресмыкающиеся,Птицы,Млекопитающие"</formula1>
    </dataValidation>
    <dataValidation type="list" allowBlank="1" showInputMessage="1" showErrorMessage="1" sqref="D14:H14">
      <formula1>"Яйцекладущие (Первозвери),Настоящие звери (Плацентарные)"</formula1>
    </dataValidation>
    <dataValidation type="list" allowBlank="1" showInputMessage="1" showErrorMessage="1" sqref="D15:H15">
      <formula1>"Насекомоядные,Рукокрылые,Зайцеобразные,Грызуны,Китообразные,Хищные,Ластоногие,Хоботные,Непарнокопытные,Парнокопытные,Обезьяны (Приматы)"</formula1>
    </dataValidation>
    <dataValidation type="list" allowBlank="1" showInputMessage="1" showErrorMessage="1" sqref="D16:H16">
      <formula1>"Полуобезьяны,Высшие Приматы"</formula1>
    </dataValidation>
    <dataValidation type="list" allowBlank="1" showInputMessage="1" showErrorMessage="1" sqref="D17:H17">
      <formula1>"Гиббоновые,Человекообразные,Люди (Гоминиды)"</formula1>
    </dataValidation>
    <dataValidation type="list" allowBlank="1" showInputMessage="1" showErrorMessage="1" sqref="D18:H18">
      <formula1>"Человек"</formula1>
    </dataValidation>
    <dataValidation type="list" allowBlank="1" showInputMessage="1" showErrorMessage="1" sqref="D19:H19">
      <formula1>"Разумный"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7:P53"/>
  <sheetViews>
    <sheetView workbookViewId="0">
      <selection activeCell="L16" sqref="L16:O16"/>
    </sheetView>
  </sheetViews>
  <sheetFormatPr defaultColWidth="9.140625" defaultRowHeight="15" customHeight="1"/>
  <cols>
    <col min="1" max="16384" width="9.140625" style="5"/>
  </cols>
  <sheetData>
    <row r="7" spans="2:15" ht="1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" customHeight="1">
      <c r="B8" s="6"/>
      <c r="C8" s="6"/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15" customHeight="1">
      <c r="B9" s="4"/>
      <c r="C9" s="6"/>
      <c r="D9" s="6"/>
      <c r="E9" s="6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5" customHeight="1">
      <c r="B10" s="4"/>
      <c r="C10" s="4"/>
      <c r="D10" s="6"/>
      <c r="E10" s="6"/>
      <c r="F10" s="6"/>
      <c r="G10" s="4"/>
      <c r="H10" s="4"/>
      <c r="I10" s="4"/>
      <c r="J10" s="4"/>
      <c r="K10" s="4"/>
      <c r="L10" s="4"/>
      <c r="M10" s="4"/>
      <c r="N10" s="4"/>
      <c r="O10" s="4"/>
    </row>
    <row r="11" spans="2:15" ht="15" customHeight="1">
      <c r="B11" s="4"/>
      <c r="C11" s="4"/>
      <c r="D11" s="4"/>
      <c r="E11" s="6"/>
      <c r="F11" s="6"/>
      <c r="G11" s="6"/>
      <c r="H11" s="4"/>
      <c r="I11" s="4"/>
      <c r="J11" s="4"/>
      <c r="K11" s="4"/>
      <c r="L11" s="4"/>
      <c r="M11" s="4"/>
      <c r="N11" s="4"/>
      <c r="O11" s="4"/>
    </row>
    <row r="12" spans="2:15" ht="15" customHeight="1">
      <c r="B12" s="4"/>
      <c r="C12" s="4"/>
      <c r="D12" s="4"/>
      <c r="E12" s="4"/>
      <c r="F12" s="6"/>
      <c r="G12" s="6"/>
      <c r="H12" s="6"/>
      <c r="I12" s="4"/>
      <c r="J12" s="4"/>
      <c r="K12" s="4"/>
      <c r="L12" s="4"/>
      <c r="M12" s="4"/>
      <c r="N12" s="4"/>
      <c r="O12" s="4"/>
    </row>
    <row r="13" spans="2:15" ht="15" customHeight="1">
      <c r="B13" s="4"/>
      <c r="C13" s="4"/>
      <c r="D13" s="4"/>
      <c r="E13" s="4"/>
      <c r="F13" s="4"/>
      <c r="G13" s="6"/>
      <c r="H13" s="6"/>
      <c r="I13" s="6"/>
      <c r="J13" s="4"/>
      <c r="K13" s="4"/>
      <c r="L13" s="4"/>
      <c r="M13" s="4"/>
      <c r="N13" s="4"/>
      <c r="O13" s="4"/>
    </row>
    <row r="14" spans="2:15" ht="15" customHeight="1">
      <c r="B14" s="4"/>
      <c r="C14" s="4"/>
      <c r="D14" s="4"/>
      <c r="E14" s="4"/>
      <c r="F14" s="4"/>
      <c r="G14" s="4"/>
      <c r="H14" s="6"/>
      <c r="I14" s="6"/>
      <c r="J14" s="6"/>
      <c r="K14" s="4"/>
      <c r="L14" s="4"/>
      <c r="M14" s="4"/>
      <c r="N14" s="4"/>
      <c r="O14" s="4"/>
    </row>
    <row r="15" spans="2:15" ht="15" customHeight="1" thickBot="1">
      <c r="B15" s="4"/>
      <c r="C15" s="4"/>
      <c r="D15" s="4"/>
      <c r="E15" s="4"/>
      <c r="F15" s="4"/>
      <c r="G15" s="4"/>
      <c r="H15" s="4"/>
      <c r="I15" s="6"/>
      <c r="J15" s="6"/>
      <c r="K15" s="6"/>
      <c r="L15" s="4"/>
      <c r="M15" s="4"/>
      <c r="N15" s="4"/>
      <c r="O15" s="4"/>
    </row>
    <row r="16" spans="2:15" ht="17.100000000000001" customHeight="1" thickBot="1">
      <c r="B16" s="4"/>
      <c r="C16" s="65"/>
      <c r="D16" s="66"/>
      <c r="E16" s="66"/>
      <c r="F16" s="67"/>
      <c r="G16" s="4"/>
      <c r="H16" s="4"/>
      <c r="I16" s="4"/>
      <c r="J16" s="6"/>
      <c r="K16" s="6"/>
      <c r="L16" s="68"/>
      <c r="M16" s="69"/>
      <c r="N16" s="69"/>
      <c r="O16" s="70"/>
    </row>
    <row r="17" spans="2:15" ht="15" customHeight="1">
      <c r="B17" s="4"/>
      <c r="C17" s="4"/>
      <c r="D17" s="4"/>
      <c r="E17" s="4"/>
      <c r="F17" s="4"/>
      <c r="G17" s="4"/>
      <c r="H17" s="4"/>
      <c r="I17" s="4"/>
      <c r="J17" s="4"/>
      <c r="K17" s="6"/>
      <c r="L17" s="6"/>
      <c r="M17" s="6"/>
      <c r="N17" s="4"/>
      <c r="O17" s="4"/>
    </row>
    <row r="18" spans="2:15" ht="1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  <c r="M18" s="6"/>
      <c r="N18" s="6"/>
      <c r="O18" s="4"/>
    </row>
    <row r="19" spans="2:15" ht="1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  <c r="N19" s="6"/>
      <c r="O19" s="6"/>
    </row>
    <row r="20" spans="2:15" ht="1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9" spans="2:15" ht="15" customHeight="1" thickBot="1"/>
    <row r="30" spans="2:15" ht="17.100000000000001" customHeight="1" thickBot="1">
      <c r="H30" s="68"/>
      <c r="I30" s="69"/>
      <c r="J30" s="69"/>
      <c r="K30" s="70"/>
    </row>
    <row r="33" spans="2:16" ht="15" customHeight="1">
      <c r="L33" s="17"/>
      <c r="M33" s="17"/>
      <c r="N33" s="17"/>
      <c r="O33" s="17"/>
      <c r="P33" s="17"/>
    </row>
    <row r="34" spans="2:16" ht="15" customHeight="1">
      <c r="L34" s="17"/>
      <c r="M34" s="17"/>
      <c r="N34" s="17"/>
      <c r="O34" s="17"/>
      <c r="P34" s="17"/>
    </row>
    <row r="35" spans="2:16" ht="20.100000000000001" customHeight="1">
      <c r="E35" s="20"/>
      <c r="F35" s="20"/>
      <c r="G35" s="19"/>
      <c r="H35" s="16"/>
      <c r="I35" s="19"/>
      <c r="J35" s="20"/>
      <c r="L35" s="17"/>
      <c r="M35" s="17"/>
      <c r="N35" s="17"/>
      <c r="O35" s="17"/>
      <c r="P35" s="17"/>
    </row>
    <row r="36" spans="2:16" ht="15" customHeight="1">
      <c r="L36" s="17"/>
      <c r="M36" s="17"/>
      <c r="N36" s="17"/>
      <c r="O36" s="17"/>
      <c r="P36" s="17"/>
    </row>
    <row r="37" spans="2:16" ht="15" customHeight="1">
      <c r="L37" s="17"/>
      <c r="M37" s="17"/>
      <c r="N37" s="17"/>
      <c r="O37" s="17"/>
      <c r="P37" s="17"/>
    </row>
    <row r="38" spans="2:16" ht="15" customHeight="1">
      <c r="L38" s="7"/>
      <c r="M38" s="7"/>
      <c r="N38" s="7"/>
      <c r="O38" s="7"/>
      <c r="P38" s="7"/>
    </row>
    <row r="39" spans="2:16" ht="15" customHeight="1">
      <c r="L39" s="7"/>
      <c r="M39" s="7"/>
      <c r="N39" s="7"/>
      <c r="O39" s="7"/>
      <c r="P39" s="7"/>
    </row>
    <row r="47" spans="2:16" ht="15" customHeight="1">
      <c r="B47" s="8"/>
      <c r="C47" s="8"/>
      <c r="D47" s="8"/>
    </row>
    <row r="48" spans="2:16" ht="15" customHeight="1">
      <c r="B48" s="8">
        <v>1</v>
      </c>
      <c r="C48" s="8">
        <f>IF(C16="Европеоидная",1,0)</f>
        <v>0</v>
      </c>
      <c r="D48" s="8"/>
    </row>
    <row r="49" spans="2:4" ht="15" customHeight="1">
      <c r="B49" s="8">
        <v>2</v>
      </c>
      <c r="C49" s="8">
        <f>IF(L16="Негроидная",1,0)</f>
        <v>0</v>
      </c>
      <c r="D49" s="8"/>
    </row>
    <row r="50" spans="2:4" ht="15" customHeight="1">
      <c r="B50" s="8">
        <v>3</v>
      </c>
      <c r="C50" s="8">
        <f>IF(H30="Монголоидная",1,0)</f>
        <v>0</v>
      </c>
      <c r="D50" s="8"/>
    </row>
    <row r="51" spans="2:4" ht="15" customHeight="1">
      <c r="B51" s="8"/>
      <c r="C51" s="8">
        <f>SUM(C48:C50)</f>
        <v>0</v>
      </c>
      <c r="D51" s="8"/>
    </row>
    <row r="52" spans="2:4" ht="15" customHeight="1">
      <c r="B52" s="8"/>
      <c r="C52" s="8"/>
      <c r="D52" s="8"/>
    </row>
    <row r="53" spans="2:4" ht="15" customHeight="1">
      <c r="B53" s="8"/>
      <c r="C53" s="8"/>
      <c r="D53" s="8"/>
    </row>
  </sheetData>
  <sheetProtection password="CF7A" sheet="1" objects="1" scenarios="1" selectLockedCells="1"/>
  <mergeCells count="3">
    <mergeCell ref="C16:F16"/>
    <mergeCell ref="L16:O16"/>
    <mergeCell ref="H30:K3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8:R59"/>
  <sheetViews>
    <sheetView workbookViewId="0">
      <selection activeCell="N35" sqref="N35:P35"/>
    </sheetView>
  </sheetViews>
  <sheetFormatPr defaultRowHeight="15"/>
  <cols>
    <col min="1" max="9" width="9.140625" style="9"/>
    <col min="10" max="10" width="9.140625" style="9" customWidth="1"/>
    <col min="11" max="16384" width="9.140625" style="9"/>
  </cols>
  <sheetData>
    <row r="18" spans="1:17" ht="15.75" thickBot="1"/>
    <row r="19" spans="1:17" ht="19.5" thickBot="1">
      <c r="A19" s="12" t="s">
        <v>37</v>
      </c>
      <c r="B19" s="73"/>
      <c r="C19" s="75"/>
      <c r="D19" s="11"/>
      <c r="E19" s="73"/>
      <c r="F19" s="74"/>
      <c r="G19" s="75"/>
      <c r="H19" s="11"/>
      <c r="I19" s="11"/>
      <c r="J19" s="73"/>
      <c r="K19" s="74"/>
      <c r="L19" s="75"/>
      <c r="M19" s="11"/>
      <c r="N19" s="73"/>
      <c r="O19" s="74"/>
      <c r="P19" s="75"/>
      <c r="Q19" s="13"/>
    </row>
    <row r="20" spans="1:17" ht="19.5" thickBot="1">
      <c r="A20" s="12" t="s">
        <v>38</v>
      </c>
      <c r="B20" s="73"/>
      <c r="C20" s="75"/>
      <c r="D20" s="11"/>
      <c r="E20" s="73"/>
      <c r="F20" s="74"/>
      <c r="G20" s="75"/>
      <c r="H20" s="11"/>
      <c r="I20" s="11"/>
      <c r="J20" s="73"/>
      <c r="K20" s="74"/>
      <c r="L20" s="75"/>
      <c r="M20" s="18"/>
      <c r="N20" s="73"/>
      <c r="O20" s="76"/>
      <c r="P20" s="77"/>
      <c r="Q20" s="14"/>
    </row>
    <row r="33" spans="1:18" ht="15.75" thickBot="1"/>
    <row r="34" spans="1:18" ht="19.5" thickBot="1">
      <c r="A34" s="12" t="s">
        <v>37</v>
      </c>
      <c r="B34" s="73"/>
      <c r="C34" s="75"/>
      <c r="D34" s="11"/>
      <c r="E34" s="11"/>
      <c r="F34" s="73"/>
      <c r="G34" s="75"/>
      <c r="H34" s="11"/>
      <c r="I34" s="11"/>
      <c r="J34" s="73"/>
      <c r="K34" s="74"/>
      <c r="L34" s="75"/>
      <c r="M34" s="11"/>
      <c r="N34" s="73"/>
      <c r="O34" s="74"/>
      <c r="P34" s="75"/>
      <c r="Q34" s="11"/>
    </row>
    <row r="35" spans="1:18" ht="19.5" thickBot="1">
      <c r="A35" s="12" t="s">
        <v>38</v>
      </c>
      <c r="B35" s="73"/>
      <c r="C35" s="75"/>
      <c r="D35" s="11"/>
      <c r="E35" s="11"/>
      <c r="F35" s="73"/>
      <c r="G35" s="75"/>
      <c r="H35" s="11"/>
      <c r="I35" s="11"/>
      <c r="J35" s="73"/>
      <c r="K35" s="74"/>
      <c r="L35" s="75"/>
      <c r="M35" s="11"/>
      <c r="N35" s="73"/>
      <c r="O35" s="74"/>
      <c r="P35" s="75"/>
      <c r="Q35" s="11"/>
    </row>
    <row r="43" spans="1:18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18.75">
      <c r="A48" s="36" t="s">
        <v>37</v>
      </c>
      <c r="B48" s="71" t="s">
        <v>17</v>
      </c>
      <c r="C48" s="71"/>
      <c r="D48" s="36"/>
      <c r="E48" s="71" t="s">
        <v>33</v>
      </c>
      <c r="F48" s="71"/>
      <c r="G48" s="71"/>
      <c r="H48" s="36"/>
      <c r="I48" s="36"/>
      <c r="J48" s="71" t="s">
        <v>22</v>
      </c>
      <c r="K48" s="71"/>
      <c r="L48" s="71"/>
      <c r="M48" s="36"/>
      <c r="N48" s="72" t="s">
        <v>24</v>
      </c>
      <c r="O48" s="72"/>
      <c r="P48" s="72"/>
      <c r="Q48" s="35"/>
      <c r="R48" s="35"/>
    </row>
    <row r="49" spans="1:18" ht="18.75">
      <c r="A49" s="36" t="s">
        <v>38</v>
      </c>
      <c r="B49" s="71" t="s">
        <v>18</v>
      </c>
      <c r="C49" s="71"/>
      <c r="D49" s="36"/>
      <c r="E49" s="71" t="s">
        <v>34</v>
      </c>
      <c r="F49" s="71"/>
      <c r="G49" s="71"/>
      <c r="H49" s="36"/>
      <c r="I49" s="36"/>
      <c r="J49" s="71" t="s">
        <v>42</v>
      </c>
      <c r="K49" s="71"/>
      <c r="L49" s="71"/>
      <c r="M49" s="36"/>
      <c r="N49" s="72" t="s">
        <v>43</v>
      </c>
      <c r="O49" s="72"/>
      <c r="P49" s="72"/>
      <c r="Q49" s="35"/>
      <c r="R49" s="35"/>
    </row>
    <row r="50" spans="1:18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8.75">
      <c r="A51" s="36" t="s">
        <v>37</v>
      </c>
      <c r="B51" s="71" t="s">
        <v>31</v>
      </c>
      <c r="C51" s="71"/>
      <c r="D51" s="36"/>
      <c r="E51" s="36"/>
      <c r="F51" s="71" t="s">
        <v>19</v>
      </c>
      <c r="G51" s="71"/>
      <c r="H51" s="36"/>
      <c r="I51" s="36"/>
      <c r="J51" s="71" t="s">
        <v>36</v>
      </c>
      <c r="K51" s="71"/>
      <c r="L51" s="71"/>
      <c r="M51" s="36"/>
      <c r="N51" s="71" t="s">
        <v>41</v>
      </c>
      <c r="O51" s="71"/>
      <c r="P51" s="71"/>
      <c r="Q51" s="35"/>
      <c r="R51" s="35"/>
    </row>
    <row r="52" spans="1:18" ht="18.75">
      <c r="A52" s="36" t="s">
        <v>38</v>
      </c>
      <c r="B52" s="71" t="s">
        <v>32</v>
      </c>
      <c r="C52" s="71"/>
      <c r="D52" s="36"/>
      <c r="E52" s="36"/>
      <c r="F52" s="71" t="s">
        <v>20</v>
      </c>
      <c r="G52" s="71"/>
      <c r="H52" s="36"/>
      <c r="I52" s="36"/>
      <c r="J52" s="71" t="s">
        <v>34</v>
      </c>
      <c r="K52" s="71"/>
      <c r="L52" s="71"/>
      <c r="M52" s="36"/>
      <c r="N52" s="71" t="s">
        <v>34</v>
      </c>
      <c r="O52" s="71"/>
      <c r="P52" s="71"/>
      <c r="Q52" s="35"/>
      <c r="R52" s="35"/>
    </row>
    <row r="53" spans="1:18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</sheetData>
  <sheetProtection password="CF7A" sheet="1" objects="1" scenarios="1" selectLockedCells="1"/>
  <mergeCells count="32">
    <mergeCell ref="N19:P19"/>
    <mergeCell ref="N20:P20"/>
    <mergeCell ref="E19:G19"/>
    <mergeCell ref="E20:G20"/>
    <mergeCell ref="B19:C19"/>
    <mergeCell ref="B20:C20"/>
    <mergeCell ref="J19:L19"/>
    <mergeCell ref="J20:L20"/>
    <mergeCell ref="J34:L34"/>
    <mergeCell ref="J35:L35"/>
    <mergeCell ref="N34:P34"/>
    <mergeCell ref="N35:P35"/>
    <mergeCell ref="B34:C34"/>
    <mergeCell ref="B35:C35"/>
    <mergeCell ref="F34:G34"/>
    <mergeCell ref="F35:G35"/>
    <mergeCell ref="B48:C48"/>
    <mergeCell ref="E48:G48"/>
    <mergeCell ref="J48:L48"/>
    <mergeCell ref="N48:P48"/>
    <mergeCell ref="B49:C49"/>
    <mergeCell ref="E49:G49"/>
    <mergeCell ref="J49:L49"/>
    <mergeCell ref="N49:P49"/>
    <mergeCell ref="B51:C51"/>
    <mergeCell ref="F51:G51"/>
    <mergeCell ref="J51:L51"/>
    <mergeCell ref="N51:P51"/>
    <mergeCell ref="B52:C52"/>
    <mergeCell ref="F52:G52"/>
    <mergeCell ref="J52:L52"/>
    <mergeCell ref="N52:P52"/>
  </mergeCells>
  <conditionalFormatting sqref="B19:C19">
    <cfRule type="cellIs" dxfId="15" priority="25" operator="equal">
      <formula>$B$48</formula>
    </cfRule>
  </conditionalFormatting>
  <conditionalFormatting sqref="B20:C20">
    <cfRule type="cellIs" dxfId="14" priority="24" operator="equal">
      <formula>$B$49</formula>
    </cfRule>
  </conditionalFormatting>
  <conditionalFormatting sqref="E19:G19">
    <cfRule type="cellIs" dxfId="13" priority="23" operator="equal">
      <formula>$E$48</formula>
    </cfRule>
  </conditionalFormatting>
  <conditionalFormatting sqref="E20:G20">
    <cfRule type="cellIs" dxfId="12" priority="22" operator="equal">
      <formula>$E$49</formula>
    </cfRule>
  </conditionalFormatting>
  <conditionalFormatting sqref="J19:L19">
    <cfRule type="cellIs" dxfId="11" priority="21" operator="equal">
      <formula>$J$48</formula>
    </cfRule>
  </conditionalFormatting>
  <conditionalFormatting sqref="N19:P19">
    <cfRule type="cellIs" dxfId="10" priority="17" operator="equal">
      <formula>$N$48</formula>
    </cfRule>
  </conditionalFormatting>
  <conditionalFormatting sqref="B34:C34">
    <cfRule type="cellIs" dxfId="9" priority="15" operator="equal">
      <formula>$B$51</formula>
    </cfRule>
  </conditionalFormatting>
  <conditionalFormatting sqref="B35:C35">
    <cfRule type="cellIs" dxfId="8" priority="14" operator="equal">
      <formula>$B$52</formula>
    </cfRule>
  </conditionalFormatting>
  <conditionalFormatting sqref="F34:G34">
    <cfRule type="cellIs" dxfId="7" priority="13" operator="equal">
      <formula>$F$51</formula>
    </cfRule>
  </conditionalFormatting>
  <conditionalFormatting sqref="F35:G35">
    <cfRule type="cellIs" dxfId="6" priority="12" operator="equal">
      <formula>$F$52</formula>
    </cfRule>
  </conditionalFormatting>
  <conditionalFormatting sqref="J34:L34">
    <cfRule type="cellIs" dxfId="5" priority="11" operator="equal">
      <formula>$J$51</formula>
    </cfRule>
  </conditionalFormatting>
  <conditionalFormatting sqref="J35:L35">
    <cfRule type="cellIs" dxfId="4" priority="10" operator="equal">
      <formula>$J$52</formula>
    </cfRule>
  </conditionalFormatting>
  <conditionalFormatting sqref="N34:P34">
    <cfRule type="cellIs" dxfId="3" priority="9" operator="equal">
      <formula>$N$51</formula>
    </cfRule>
  </conditionalFormatting>
  <conditionalFormatting sqref="N35:P35">
    <cfRule type="cellIs" dxfId="2" priority="8" operator="equal">
      <formula>$N$52</formula>
    </cfRule>
  </conditionalFormatting>
  <conditionalFormatting sqref="J20:L20">
    <cfRule type="cellIs" dxfId="1" priority="2" operator="equal">
      <formula>$J$49</formula>
    </cfRule>
  </conditionalFormatting>
  <conditionalFormatting sqref="N20:P20">
    <cfRule type="cellIs" dxfId="0" priority="1" operator="equal">
      <formula>$N$49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1:AG34"/>
  <sheetViews>
    <sheetView workbookViewId="0">
      <selection activeCell="O24" sqref="O24:P24"/>
    </sheetView>
  </sheetViews>
  <sheetFormatPr defaultColWidth="4.7109375" defaultRowHeight="15"/>
  <cols>
    <col min="1" max="14" width="4.7109375" style="9"/>
    <col min="15" max="15" width="4.7109375" style="9" customWidth="1"/>
    <col min="16" max="16384" width="4.7109375" style="9"/>
  </cols>
  <sheetData>
    <row r="21" spans="1:33" ht="29.25" thickBot="1">
      <c r="F21" s="38"/>
      <c r="G21" s="38"/>
      <c r="H21" s="38"/>
      <c r="I21" s="38"/>
      <c r="J21" s="38"/>
      <c r="K21" s="38"/>
      <c r="L21" s="38"/>
      <c r="M21" s="38"/>
      <c r="N21" s="38"/>
    </row>
    <row r="22" spans="1:33" ht="39.950000000000003" customHeight="1" thickBot="1">
      <c r="F22" s="79" t="s">
        <v>53</v>
      </c>
      <c r="G22" s="79"/>
      <c r="H22" s="79"/>
      <c r="I22" s="79"/>
      <c r="J22" s="79"/>
      <c r="K22" s="79"/>
      <c r="L22" s="79"/>
      <c r="M22" s="79"/>
      <c r="N22" s="79"/>
      <c r="O22" s="80"/>
      <c r="P22" s="81"/>
      <c r="Q22" s="39"/>
      <c r="R22" s="39"/>
      <c r="S22" s="39"/>
    </row>
    <row r="23" spans="1:33" ht="29.25" thickBot="1">
      <c r="F23" s="38"/>
      <c r="G23" s="38"/>
      <c r="H23" s="38"/>
      <c r="I23" s="38"/>
      <c r="J23" s="38"/>
      <c r="K23" s="38"/>
      <c r="L23" s="38"/>
      <c r="M23" s="38"/>
      <c r="N23" s="38"/>
      <c r="S23" s="78" t="b">
        <f>IF(O24=5,"Молодец! Ты все сделал правильно!",IF(O24=4,"Четверка хорошо, но пятерка лучше!",IF(O24=3,"Тебе нужно повторить тему и выполнить задания еще раз!")))</f>
        <v>0</v>
      </c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ht="34.5" thickBot="1">
      <c r="F24" s="79" t="s">
        <v>54</v>
      </c>
      <c r="G24" s="79"/>
      <c r="H24" s="79"/>
      <c r="I24" s="79"/>
      <c r="J24" s="79"/>
      <c r="K24" s="79"/>
      <c r="L24" s="79"/>
      <c r="M24" s="79"/>
      <c r="N24" s="79"/>
      <c r="O24" s="80"/>
      <c r="P24" s="81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31" spans="1:3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3">
      <c r="A32" s="33">
        <v>1</v>
      </c>
      <c r="B32" s="33">
        <v>2</v>
      </c>
      <c r="C32" s="33">
        <v>3</v>
      </c>
      <c r="D32" s="33">
        <v>4</v>
      </c>
      <c r="E32" s="33">
        <v>5</v>
      </c>
      <c r="F32" s="33">
        <v>6</v>
      </c>
      <c r="G32" s="33">
        <v>7</v>
      </c>
      <c r="H32" s="33">
        <v>8</v>
      </c>
      <c r="I32" s="33">
        <v>9</v>
      </c>
      <c r="J32" s="33">
        <v>10</v>
      </c>
      <c r="K32" s="33">
        <v>11</v>
      </c>
      <c r="L32" s="33">
        <v>12</v>
      </c>
      <c r="M32" s="33">
        <v>13</v>
      </c>
      <c r="N32" s="33">
        <v>14</v>
      </c>
      <c r="O32" s="33">
        <v>15</v>
      </c>
      <c r="P32" s="33">
        <v>16</v>
      </c>
      <c r="Q32" s="33">
        <v>17</v>
      </c>
      <c r="R32" s="33">
        <v>18</v>
      </c>
      <c r="S32" s="33">
        <v>19</v>
      </c>
      <c r="T32" s="33">
        <v>20</v>
      </c>
      <c r="U32" s="33">
        <v>21</v>
      </c>
      <c r="V32" s="33">
        <v>22</v>
      </c>
      <c r="W32" s="33">
        <v>23</v>
      </c>
      <c r="X32" s="33">
        <v>24</v>
      </c>
      <c r="Y32" s="33">
        <v>25</v>
      </c>
      <c r="Z32" s="33">
        <v>26</v>
      </c>
      <c r="AA32" s="33">
        <v>27</v>
      </c>
      <c r="AB32" s="33">
        <v>28</v>
      </c>
      <c r="AC32" s="33">
        <v>29</v>
      </c>
      <c r="AD32" s="33">
        <v>30</v>
      </c>
      <c r="AE32" s="33">
        <v>31</v>
      </c>
      <c r="AF32" s="33"/>
    </row>
    <row r="33" spans="1:32">
      <c r="A33" s="33">
        <f>IF(Сист.положение!D8="Эукариоты",1,0)</f>
        <v>0</v>
      </c>
      <c r="B33" s="33">
        <f>IF(Сист.положение!D9="Животные",1,0)</f>
        <v>0</v>
      </c>
      <c r="C33" s="33">
        <f>IF(Сист.положение!D10="Многоклеточные",1,0)</f>
        <v>0</v>
      </c>
      <c r="D33" s="33">
        <f>IF(Сист.положение!D11="Хордовые",1,0)</f>
        <v>0</v>
      </c>
      <c r="E33" s="33">
        <f>IF(Сист.положение!D12="Позвоночные(Черепные)",1,0)</f>
        <v>0</v>
      </c>
      <c r="F33" s="33">
        <f>IF(Сист.положение!D13="Млекопитающие",1,0)</f>
        <v>0</v>
      </c>
      <c r="G33" s="33">
        <f>IF(Сист.положение!D14="Настоящие звери (Плацентарные)",1,0)</f>
        <v>0</v>
      </c>
      <c r="H33" s="33">
        <f>IF(Сист.положение!D15="Обезьяны (Приматы)",1,0)</f>
        <v>0</v>
      </c>
      <c r="I33" s="33">
        <f>IF(Сист.положение!D16="Высшие Приматы",1,0)</f>
        <v>0</v>
      </c>
      <c r="J33" s="33">
        <f>IF(Сист.положение!D17="Люди (Гоминиды)",1,0)</f>
        <v>0</v>
      </c>
      <c r="K33" s="33">
        <f>IF(Сист.положение!D18="Человек",1,0)</f>
        <v>0</v>
      </c>
      <c r="L33" s="33">
        <f>IF(Сист.положение!D19="Разумный",1,0)</f>
        <v>0</v>
      </c>
      <c r="M33" s="33">
        <f>IF(Расы!C16="Европеоидная",1,0)</f>
        <v>0</v>
      </c>
      <c r="N33" s="33">
        <f>IF(Расы!L16="Негроидная",1,0)</f>
        <v>0</v>
      </c>
      <c r="O33" s="33">
        <f>IF(Расы!H30="Монголоидная",1,0)</f>
        <v>0</v>
      </c>
      <c r="P33" s="33">
        <f>IF('Клетки и ткани'!B19="Нейрон",1,0)</f>
        <v>0</v>
      </c>
      <c r="Q33" s="33">
        <f>IF('Клетки и ткани'!B20="нервная",1,0)</f>
        <v>0</v>
      </c>
      <c r="R33" s="33">
        <f>IF('Клетки и ткани'!E19="Эритроцит",1,0)</f>
        <v>0</v>
      </c>
      <c r="S33" s="33">
        <f>IF('Клетки и ткани'!E20="соединительная",1,0)</f>
        <v>0</v>
      </c>
      <c r="T33" s="33">
        <f>IF('Клетки и ткани'!J19="хондроцит",1,0)</f>
        <v>0</v>
      </c>
      <c r="U33" s="33">
        <f>IF('Клетки и ткани'!J20="хрящевая",1,0)</f>
        <v>0</v>
      </c>
      <c r="V33" s="33">
        <f>IF('Клетки и ткани'!N19="миоцит",1,0)</f>
        <v>0</v>
      </c>
      <c r="W33" s="33">
        <f>IF('Клетки и ткани'!N20="мышечная",1,0)</f>
        <v>0</v>
      </c>
      <c r="X33" s="33">
        <f>IF('Клетки и ткани'!B34="эпителиальная",1,0)</f>
        <v>0</v>
      </c>
      <c r="Y33" s="33">
        <f>IF('Клетки и ткани'!B35="покровная",1,0)</f>
        <v>0</v>
      </c>
      <c r="Z33" s="33">
        <f>IF('Клетки и ткани'!F34="остеоцит",1,0)</f>
        <v>0</v>
      </c>
      <c r="AA33" s="33">
        <f>IF('Клетки и ткани'!F35="костная",1,0)</f>
        <v>0</v>
      </c>
      <c r="AB33" s="33">
        <f>IF('Клетки и ткани'!J34="лейкоцит",1,0)</f>
        <v>0</v>
      </c>
      <c r="AC33" s="33">
        <f>IF('Клетки и ткани'!J35="соединительная",1,0)</f>
        <v>0</v>
      </c>
      <c r="AD33" s="33">
        <f>IF('Клетки и ткани'!N34="тромбоцит",1,0)</f>
        <v>0</v>
      </c>
      <c r="AE33" s="33">
        <f>IF('Клетки и ткани'!N35="соединительная",1,0)</f>
        <v>0</v>
      </c>
      <c r="AF33" s="33">
        <f>SUM(A33:AE33)</f>
        <v>0</v>
      </c>
    </row>
    <row r="34" spans="1:3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</sheetData>
  <mergeCells count="5">
    <mergeCell ref="S23:AG25"/>
    <mergeCell ref="F22:N22"/>
    <mergeCell ref="F24:N24"/>
    <mergeCell ref="O22:P22"/>
    <mergeCell ref="O24:P2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Q32"/>
  <sheetViews>
    <sheetView tabSelected="1" workbookViewId="0">
      <selection activeCell="N74" sqref="N74"/>
    </sheetView>
  </sheetViews>
  <sheetFormatPr defaultRowHeight="15"/>
  <cols>
    <col min="1" max="16384" width="9.140625" style="9"/>
  </cols>
  <sheetData>
    <row r="3" spans="2:8" ht="23.25">
      <c r="B3" s="83" t="s">
        <v>58</v>
      </c>
      <c r="C3" s="83"/>
      <c r="D3" s="83"/>
      <c r="E3" s="83"/>
      <c r="F3" s="83"/>
      <c r="G3" s="83"/>
      <c r="H3" s="83"/>
    </row>
    <row r="4" spans="2:8">
      <c r="B4" s="40"/>
    </row>
    <row r="6" spans="2:8">
      <c r="B6" s="40" t="s">
        <v>12</v>
      </c>
      <c r="C6" s="37"/>
      <c r="D6" s="40"/>
    </row>
    <row r="8" spans="2:8">
      <c r="B8" s="40" t="s">
        <v>13</v>
      </c>
    </row>
    <row r="10" spans="2:8">
      <c r="B10" s="40" t="s">
        <v>14</v>
      </c>
    </row>
    <row r="12" spans="2:8">
      <c r="B12" s="40" t="s">
        <v>15</v>
      </c>
    </row>
    <row r="14" spans="2:8">
      <c r="B14" s="40" t="s">
        <v>16</v>
      </c>
    </row>
    <row r="16" spans="2:8">
      <c r="B16" s="40" t="s">
        <v>21</v>
      </c>
    </row>
    <row r="18" spans="2:17">
      <c r="B18" s="40" t="s">
        <v>23</v>
      </c>
    </row>
    <row r="20" spans="2:17">
      <c r="B20" s="40" t="s">
        <v>25</v>
      </c>
      <c r="O20" s="82" t="s">
        <v>26</v>
      </c>
      <c r="P20" s="82"/>
      <c r="Q20" s="82"/>
    </row>
    <row r="22" spans="2:17">
      <c r="B22" s="40" t="s">
        <v>29</v>
      </c>
      <c r="O22" s="82" t="s">
        <v>30</v>
      </c>
      <c r="P22" s="82"/>
      <c r="Q22" s="82"/>
    </row>
    <row r="24" spans="2:17">
      <c r="B24" s="40" t="s">
        <v>35</v>
      </c>
      <c r="O24" s="82" t="s">
        <v>36</v>
      </c>
      <c r="P24" s="82"/>
      <c r="Q24" s="82"/>
    </row>
    <row r="26" spans="2:17">
      <c r="B26" s="40" t="s">
        <v>39</v>
      </c>
      <c r="O26" s="82" t="s">
        <v>40</v>
      </c>
      <c r="P26" s="82"/>
      <c r="Q26" s="82"/>
    </row>
    <row r="28" spans="2:17">
      <c r="B28" s="40" t="s">
        <v>47</v>
      </c>
      <c r="O28" s="82" t="s">
        <v>46</v>
      </c>
      <c r="P28" s="82"/>
      <c r="Q28" s="82"/>
    </row>
    <row r="30" spans="2:17">
      <c r="B30" s="40" t="s">
        <v>55</v>
      </c>
      <c r="O30" s="82" t="s">
        <v>56</v>
      </c>
      <c r="P30" s="82"/>
      <c r="Q30" s="82"/>
    </row>
    <row r="32" spans="2:17">
      <c r="B32" s="40" t="s">
        <v>57</v>
      </c>
    </row>
  </sheetData>
  <sheetProtection sheet="1" objects="1" scenarios="1" selectLockedCells="1"/>
  <mergeCells count="7">
    <mergeCell ref="O30:Q30"/>
    <mergeCell ref="B3:H3"/>
    <mergeCell ref="O20:Q20"/>
    <mergeCell ref="O22:Q22"/>
    <mergeCell ref="O24:Q24"/>
    <mergeCell ref="O26:Q26"/>
    <mergeCell ref="O28:Q28"/>
  </mergeCells>
  <hyperlinks>
    <hyperlink ref="B6" r:id="rId1"/>
    <hyperlink ref="B8" r:id="rId2"/>
    <hyperlink ref="B10" r:id="rId3"/>
    <hyperlink ref="B12" r:id="rId4"/>
    <hyperlink ref="B14" r:id="rId5"/>
    <hyperlink ref="B16" r:id="rId6"/>
    <hyperlink ref="B18" r:id="rId7"/>
    <hyperlink ref="B20" r:id="rId8"/>
    <hyperlink ref="B22" r:id="rId9"/>
    <hyperlink ref="B24" r:id="rId10"/>
    <hyperlink ref="B26" r:id="rId11"/>
    <hyperlink ref="B28" r:id="rId12"/>
    <hyperlink ref="B30" r:id="rId13"/>
    <hyperlink ref="B32" r:id="rId14" location=".Uf9nAKz-vXQ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Титульный</vt:lpstr>
      <vt:lpstr>Регистрация</vt:lpstr>
      <vt:lpstr>Сист.положение</vt:lpstr>
      <vt:lpstr>Расы</vt:lpstr>
      <vt:lpstr>Клетки и ткани</vt:lpstr>
      <vt:lpstr>Оценка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2021-10-18T17:13:56Z</dcterms:modified>
</cp:coreProperties>
</file>